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customProperty2.bin" ContentType="application/vnd.openxmlformats-officedocument.spreadsheetml.customProperty"/>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ustomProperty3.bin" ContentType="application/vnd.openxmlformats-officedocument.spreadsheetml.customProperty"/>
  <Override PartName="/xl/drawings/drawing3.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customProperty4.bin" ContentType="application/vnd.openxmlformats-officedocument.spreadsheetml.customProperty"/>
  <Override PartName="/xl/customProperty5.bin" ContentType="application/vnd.openxmlformats-officedocument.spreadsheetml.customProperty"/>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DieseArbeitsmappe"/>
  <mc:AlternateContent xmlns:mc="http://schemas.openxmlformats.org/markup-compatibility/2006">
    <mc:Choice Requires="x15">
      <x15ac:absPath xmlns:x15ac="http://schemas.microsoft.com/office/spreadsheetml/2010/11/ac" url="L:\FBDATEN\80\idv\1. EHB\Förderrechner\Entwicklung\"/>
    </mc:Choice>
  </mc:AlternateContent>
  <xr:revisionPtr revIDLastSave="0" documentId="13_ncr:1_{A0BA6061-89D7-46D9-9935-AA91EF0B5D46}" xr6:coauthVersionLast="47" xr6:coauthVersionMax="47" xr10:uidLastSave="{00000000-0000-0000-0000-000000000000}"/>
  <workbookProtection workbookAlgorithmName="SHA-512" workbookHashValue="Ze77rSDj6ZTAVTvYzqiHNzHk1dmJ55FMYERXx2xNoP1S6yL+pnu/sltBuZg/AEqEsP37B0G1ee8dXg4xpJMVGw==" workbookSaltValue="erCVsoDI95JJnwh0TNx0JA==" workbookSpinCount="100000" lockStructure="1"/>
  <bookViews>
    <workbookView xWindow="-108" yWindow="-108" windowWidth="23256" windowHeight="12456" activeTab="2" xr2:uid="{00000000-000D-0000-FFFF-FFFF00000000}"/>
  </bookViews>
  <sheets>
    <sheet name="Startseite" sheetId="2" r:id="rId1"/>
    <sheet name="Programmversionen" sheetId="7" state="veryHidden" r:id="rId2"/>
    <sheet name="Berechnung" sheetId="9" r:id="rId3"/>
    <sheet name="Daten" sheetId="5" state="veryHidden" r:id="rId4"/>
    <sheet name="Hilfe" sheetId="6" state="veryHidden" r:id="rId5"/>
  </sheets>
  <definedNames>
    <definedName name="AuswahlWahrFalsch">Daten!$I$2:$I$3</definedName>
    <definedName name="_xlnm.Print_Area" localSheetId="2">Berechnung!$C$6:$AH$76</definedName>
    <definedName name="_xlnm.Print_Area" localSheetId="1">Programmversionen!$B$5:$K$110</definedName>
    <definedName name="_xlnm.Print_Area" localSheetId="0">Startseite!$C$5:$V$43</definedName>
    <definedName name="_xlnm.Print_Titles" localSheetId="2">Berechnung!$6:$7</definedName>
    <definedName name="_xlnm.Print_Titles" localSheetId="4">Hilfe!$1:$2</definedName>
    <definedName name="_xlnm.Print_Titles" localSheetId="1">Programmversionen!$5:$9</definedName>
    <definedName name="solver_adj" localSheetId="3" hidden="1">Daten!#REF!</definedName>
    <definedName name="solver_adj" localSheetId="4" hidden="1">Hilfe!#REF!</definedName>
    <definedName name="solver_adj" localSheetId="0" hidden="1">Startseite!#REF!</definedName>
    <definedName name="solver_cvg" localSheetId="3" hidden="1">0.0001</definedName>
    <definedName name="solver_cvg" localSheetId="4" hidden="1">0.0001</definedName>
    <definedName name="solver_drv" localSheetId="3" hidden="1">1</definedName>
    <definedName name="solver_drv" localSheetId="4" hidden="1">1</definedName>
    <definedName name="solver_eng" localSheetId="3" hidden="1">3</definedName>
    <definedName name="solver_eng" localSheetId="4" hidden="1">3</definedName>
    <definedName name="solver_eng" localSheetId="0" hidden="1">2</definedName>
    <definedName name="solver_est" localSheetId="3" hidden="1">1</definedName>
    <definedName name="solver_est" localSheetId="4" hidden="1">1</definedName>
    <definedName name="solver_itr" localSheetId="3" hidden="1">2147483647</definedName>
    <definedName name="solver_itr" localSheetId="4" hidden="1">2147483647</definedName>
    <definedName name="solver_lhs1" localSheetId="3" hidden="1">Daten!#REF!</definedName>
    <definedName name="solver_lhs1" localSheetId="4" hidden="1">Hilfe!#REF!</definedName>
    <definedName name="solver_lhs1" localSheetId="0" hidden="1">Startseite!#REF!</definedName>
    <definedName name="solver_lhs2" localSheetId="3" hidden="1">Daten!#REF!</definedName>
    <definedName name="solver_lhs2" localSheetId="4" hidden="1">Hilfe!#REF!</definedName>
    <definedName name="solver_lhs2" localSheetId="0" hidden="1">Startseite!#REF!</definedName>
    <definedName name="solver_mip" localSheetId="3" hidden="1">2147483647</definedName>
    <definedName name="solver_mip" localSheetId="4" hidden="1">2147483647</definedName>
    <definedName name="solver_mni" localSheetId="3" hidden="1">30</definedName>
    <definedName name="solver_mni" localSheetId="4" hidden="1">30</definedName>
    <definedName name="solver_mrt" localSheetId="3" hidden="1">0.075</definedName>
    <definedName name="solver_mrt" localSheetId="4" hidden="1">0.075</definedName>
    <definedName name="solver_msl" localSheetId="3" hidden="1">2</definedName>
    <definedName name="solver_msl" localSheetId="4" hidden="1">2</definedName>
    <definedName name="solver_neg" localSheetId="3" hidden="1">1</definedName>
    <definedName name="solver_neg" localSheetId="4" hidden="1">1</definedName>
    <definedName name="solver_neg" localSheetId="0" hidden="1">1</definedName>
    <definedName name="solver_nod" localSheetId="3" hidden="1">2147483647</definedName>
    <definedName name="solver_nod" localSheetId="4" hidden="1">2147483647</definedName>
    <definedName name="solver_num" localSheetId="3" hidden="1">2</definedName>
    <definedName name="solver_num" localSheetId="4" hidden="1">2</definedName>
    <definedName name="solver_num" localSheetId="0" hidden="1">2</definedName>
    <definedName name="solver_nwt" localSheetId="3" hidden="1">1</definedName>
    <definedName name="solver_nwt" localSheetId="4" hidden="1">1</definedName>
    <definedName name="solver_opt" localSheetId="3" hidden="1">Daten!#REF!</definedName>
    <definedName name="solver_opt" localSheetId="4" hidden="1">Hilfe!#REF!</definedName>
    <definedName name="solver_opt" localSheetId="0" hidden="1">Startseite!$Z$121</definedName>
    <definedName name="solver_pre" localSheetId="3" hidden="1">0.000001</definedName>
    <definedName name="solver_pre" localSheetId="4" hidden="1">0.000001</definedName>
    <definedName name="solver_rbv" localSheetId="3" hidden="1">1</definedName>
    <definedName name="solver_rbv" localSheetId="4" hidden="1">1</definedName>
    <definedName name="solver_rel1" localSheetId="3" hidden="1">1</definedName>
    <definedName name="solver_rel1" localSheetId="4" hidden="1">1</definedName>
    <definedName name="solver_rel1" localSheetId="0" hidden="1">1</definedName>
    <definedName name="solver_rel2" localSheetId="3" hidden="1">3</definedName>
    <definedName name="solver_rel2" localSheetId="4" hidden="1">3</definedName>
    <definedName name="solver_rel2" localSheetId="0" hidden="1">3</definedName>
    <definedName name="solver_rhs1" localSheetId="3" hidden="1">Daten!#REF!</definedName>
    <definedName name="solver_rhs1" localSheetId="4" hidden="1">Hilfe!#REF!</definedName>
    <definedName name="solver_rhs1" localSheetId="0" hidden="1">Startseite!AA110</definedName>
    <definedName name="solver_rhs2" localSheetId="3" hidden="1">Daten!#REF!</definedName>
    <definedName name="solver_rhs2" localSheetId="4" hidden="1">Hilfe!#REF!</definedName>
    <definedName name="solver_rhs2" localSheetId="0" hidden="1">Startseite!AA106</definedName>
    <definedName name="solver_rlx" localSheetId="3" hidden="1">2</definedName>
    <definedName name="solver_rlx" localSheetId="4" hidden="1">2</definedName>
    <definedName name="solver_rsd" localSheetId="3" hidden="1">0</definedName>
    <definedName name="solver_rsd" localSheetId="4" hidden="1">0</definedName>
    <definedName name="solver_scl" localSheetId="3" hidden="1">1</definedName>
    <definedName name="solver_scl" localSheetId="4" hidden="1">1</definedName>
    <definedName name="solver_sho" localSheetId="3" hidden="1">2</definedName>
    <definedName name="solver_sho" localSheetId="4" hidden="1">2</definedName>
    <definedName name="solver_ssz" localSheetId="3" hidden="1">100</definedName>
    <definedName name="solver_ssz" localSheetId="4" hidden="1">100</definedName>
    <definedName name="solver_tim" localSheetId="3" hidden="1">2147483647</definedName>
    <definedName name="solver_tim" localSheetId="4" hidden="1">2147483647</definedName>
    <definedName name="solver_tol" localSheetId="3" hidden="1">0.01</definedName>
    <definedName name="solver_tol" localSheetId="4" hidden="1">0.01</definedName>
    <definedName name="solver_typ" localSheetId="3" hidden="1">3</definedName>
    <definedName name="solver_typ" localSheetId="4" hidden="1">3</definedName>
    <definedName name="solver_typ" localSheetId="0" hidden="1">3</definedName>
    <definedName name="solver_val" localSheetId="3" hidden="1">120000</definedName>
    <definedName name="solver_val" localSheetId="4" hidden="1">120000</definedName>
    <definedName name="solver_val" localSheetId="0" hidden="1">0</definedName>
    <definedName name="solver_ver" localSheetId="3" hidden="1">3</definedName>
    <definedName name="solver_ver" localSheetId="4" hidden="1">3</definedName>
    <definedName name="solver_ver" localSheetId="0" hidden="1">3</definedName>
  </definedNames>
  <calcPr calcId="191029" iterateDelta="0.01" concurrentManualCount="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5" i="5" l="1"/>
  <c r="E66" i="5"/>
  <c r="E51" i="5"/>
  <c r="B108" i="5"/>
  <c r="B109" i="5"/>
  <c r="B110" i="5"/>
  <c r="B111" i="5"/>
  <c r="B112" i="5"/>
  <c r="B113" i="5"/>
  <c r="B114" i="5"/>
  <c r="B107" i="5"/>
  <c r="D10" i="2" l="1"/>
  <c r="D10" i="9"/>
  <c r="U8" i="2"/>
  <c r="D9" i="9" l="1"/>
  <c r="AL77" i="9" l="1"/>
  <c r="AL42" i="9"/>
  <c r="AL39" i="9"/>
  <c r="AL26" i="9"/>
  <c r="AL20" i="9"/>
  <c r="AL13" i="9"/>
  <c r="AL8" i="9"/>
  <c r="AL6" i="9"/>
  <c r="AL5" i="9"/>
  <c r="AL4" i="9"/>
  <c r="AL3" i="9"/>
  <c r="AL2" i="9"/>
  <c r="AL1" i="9"/>
  <c r="AK15" i="9"/>
  <c r="AK16" i="9"/>
  <c r="AK14" i="9"/>
  <c r="V17" i="9" l="1"/>
  <c r="AK17" i="9" s="1"/>
  <c r="E67" i="5" l="1"/>
  <c r="E97" i="5"/>
  <c r="H97" i="5"/>
  <c r="G97" i="5"/>
  <c r="V18" i="9"/>
  <c r="AK18" i="9" s="1"/>
  <c r="I97" i="5" l="1"/>
  <c r="E69" i="5"/>
  <c r="E68" i="5"/>
  <c r="C5" i="9" l="1"/>
  <c r="E54" i="5" l="1"/>
  <c r="E52" i="5" l="1"/>
  <c r="J9" i="5"/>
  <c r="J8" i="5"/>
  <c r="F8" i="6" l="1"/>
  <c r="Y24" i="9"/>
  <c r="I84" i="5" l="1"/>
  <c r="E47" i="5"/>
  <c r="S36" i="9" s="1"/>
  <c r="F11" i="6" l="1"/>
  <c r="F10" i="6"/>
  <c r="F9" i="6"/>
  <c r="J7" i="5" l="1"/>
  <c r="D31" i="5" s="1"/>
  <c r="J6" i="5"/>
  <c r="J12" i="5" l="1"/>
  <c r="E7" i="5"/>
  <c r="C10" i="6" l="1"/>
  <c r="C11" i="6"/>
  <c r="C9" i="6"/>
  <c r="E12" i="5"/>
  <c r="D13" i="5" s="1"/>
  <c r="D9" i="6" s="1"/>
  <c r="D15" i="5" l="1"/>
  <c r="D14" i="5"/>
  <c r="D10" i="6" l="1"/>
  <c r="D11" i="6"/>
  <c r="E42" i="5" l="1"/>
  <c r="E43" i="5" s="1"/>
  <c r="S32" i="9" l="1"/>
  <c r="E46" i="5"/>
  <c r="S35" i="9" s="1"/>
  <c r="E15" i="5" s="1"/>
  <c r="E11" i="6" s="1"/>
  <c r="E44" i="5"/>
  <c r="E45" i="5"/>
  <c r="S34" i="9" s="1"/>
  <c r="E14" i="5" s="1"/>
  <c r="E10" i="6" s="1"/>
  <c r="H85" i="5"/>
  <c r="J85" i="5" s="1"/>
  <c r="G85" i="5"/>
  <c r="H82" i="5"/>
  <c r="G82" i="5"/>
  <c r="J84" i="5"/>
  <c r="E38" i="5"/>
  <c r="E36" i="5"/>
  <c r="E35" i="5"/>
  <c r="E34" i="5"/>
  <c r="E33" i="5"/>
  <c r="I65" i="5" l="1"/>
  <c r="D91" i="5"/>
  <c r="E31" i="5"/>
  <c r="I85" i="5"/>
  <c r="I66" i="5" s="1"/>
  <c r="E48" i="5"/>
  <c r="S33" i="9"/>
  <c r="E13" i="5" s="1"/>
  <c r="E37" i="5"/>
  <c r="J65" i="5"/>
  <c r="E39" i="5"/>
  <c r="E40" i="5" s="1"/>
  <c r="E9" i="6" l="1"/>
  <c r="G86" i="5"/>
  <c r="J66" i="5"/>
  <c r="H86" i="5" l="1"/>
  <c r="I86" i="5" s="1"/>
  <c r="J86" i="5" l="1"/>
  <c r="I67" i="5" l="1"/>
  <c r="J67" i="5"/>
  <c r="H87" i="5"/>
  <c r="I87" i="5" l="1"/>
  <c r="J87" i="5"/>
  <c r="J91" i="5" l="1"/>
  <c r="I68" i="5"/>
  <c r="I69" i="5" s="1"/>
  <c r="J68" i="5"/>
  <c r="J69" i="5" s="1"/>
  <c r="I91" i="5"/>
  <c r="D8" i="5" l="1"/>
  <c r="D9" i="5"/>
  <c r="D10" i="5"/>
  <c r="D11" i="5"/>
  <c r="E11" i="5" l="1"/>
  <c r="E9" i="5"/>
  <c r="E10" i="5"/>
  <c r="E8" i="5"/>
  <c r="D8" i="6"/>
  <c r="C13" i="6"/>
  <c r="C12" i="6"/>
  <c r="C7" i="6"/>
  <c r="C6" i="6"/>
  <c r="C5" i="6"/>
  <c r="C4" i="6"/>
  <c r="D3" i="6"/>
  <c r="C3" i="6"/>
  <c r="J36" i="5" l="1"/>
  <c r="D28" i="9"/>
  <c r="E8" i="6" l="1"/>
  <c r="E3" i="6"/>
  <c r="E4" i="6" l="1"/>
  <c r="D4" i="6"/>
  <c r="D7" i="6"/>
  <c r="D6" i="6" l="1"/>
  <c r="D5" i="6"/>
  <c r="E6" i="6" l="1"/>
  <c r="E5" i="6"/>
  <c r="E7" i="6"/>
  <c r="C8" i="6" l="1"/>
  <c r="B5" i="7" l="1"/>
  <c r="C6" i="2" s="1"/>
  <c r="J5" i="7"/>
  <c r="C5" i="2" s="1"/>
  <c r="C7" i="9" l="1"/>
  <c r="C6" i="9"/>
  <c r="S37" i="9" l="1"/>
  <c r="J34" i="5"/>
  <c r="J35" i="5"/>
  <c r="D83" i="5" l="1"/>
  <c r="D80" i="5"/>
  <c r="D87" i="5"/>
  <c r="D82" i="5"/>
  <c r="D81" i="5"/>
  <c r="D84" i="5"/>
  <c r="J37" i="5"/>
  <c r="D49" i="9" s="1"/>
  <c r="D44" i="9"/>
  <c r="D86" i="5"/>
  <c r="D85" i="5"/>
  <c r="D76" i="5"/>
  <c r="D79" i="5"/>
  <c r="D74" i="5"/>
  <c r="D78" i="5"/>
  <c r="D75" i="5"/>
  <c r="D77" i="5"/>
  <c r="D73" i="5"/>
  <c r="D17" i="5"/>
  <c r="D16" i="5"/>
  <c r="AD46" i="9" l="1"/>
  <c r="AD45" i="9"/>
  <c r="D48" i="9"/>
  <c r="AD47" i="9"/>
  <c r="D89" i="5"/>
  <c r="D88" i="5"/>
  <c r="D90" i="5"/>
  <c r="E17" i="5"/>
  <c r="E13" i="6" s="1"/>
  <c r="D13" i="6"/>
  <c r="D30" i="5"/>
  <c r="E16" i="5"/>
  <c r="D12" i="6"/>
  <c r="F97" i="5" l="1"/>
  <c r="D95" i="5" s="1"/>
  <c r="D98" i="5" s="1"/>
  <c r="AD44" i="9"/>
  <c r="D102" i="5"/>
  <c r="C102" i="5" s="1"/>
  <c r="J38" i="5"/>
  <c r="AL43" i="9"/>
  <c r="AK49" i="9" s="1"/>
  <c r="AK50" i="9" s="1"/>
  <c r="J97" i="5"/>
  <c r="AD48" i="9"/>
  <c r="E30" i="5"/>
  <c r="E12" i="6"/>
  <c r="E95" i="5" l="1"/>
  <c r="D99" i="5"/>
  <c r="C99" i="5" s="1"/>
  <c r="D100" i="5"/>
  <c r="C100" i="5" s="1"/>
  <c r="D101" i="5"/>
  <c r="C101" i="5" s="1"/>
  <c r="C98" i="5"/>
  <c r="D104" i="5"/>
  <c r="C104" i="5" s="1"/>
  <c r="D103" i="5"/>
  <c r="C103" i="5" s="1"/>
  <c r="D105" i="5"/>
  <c r="C105" i="5" s="1"/>
  <c r="H95" i="5"/>
  <c r="H104" i="5" s="1"/>
  <c r="AD56" i="9"/>
  <c r="D55" i="9"/>
  <c r="D64" i="9"/>
  <c r="D56" i="9"/>
  <c r="AK48" i="9"/>
  <c r="AK47" i="9"/>
  <c r="AK46" i="9"/>
  <c r="AK45" i="9"/>
  <c r="AK51" i="9"/>
  <c r="AK44" i="9"/>
  <c r="AK43" i="9"/>
  <c r="I95" i="5"/>
  <c r="J39" i="5" s="1"/>
  <c r="D53" i="9" s="1"/>
  <c r="F95" i="5"/>
  <c r="G104" i="5" l="1"/>
  <c r="I104" i="5" s="1"/>
  <c r="H99" i="5"/>
  <c r="G99" i="5" s="1"/>
  <c r="I99" i="5" s="1"/>
  <c r="H101" i="5"/>
  <c r="G101" i="5" s="1"/>
  <c r="I101" i="5" s="1"/>
  <c r="H103" i="5"/>
  <c r="G103" i="5" s="1"/>
  <c r="I103" i="5" s="1"/>
  <c r="H98" i="5"/>
  <c r="G98" i="5" s="1"/>
  <c r="I98" i="5" s="1"/>
  <c r="H102" i="5"/>
  <c r="G102" i="5" s="1"/>
  <c r="I102" i="5" s="1"/>
  <c r="H105" i="5"/>
  <c r="G105" i="5" s="1"/>
  <c r="I105" i="5" s="1"/>
  <c r="H100" i="5"/>
  <c r="G100" i="5" s="1"/>
  <c r="I100" i="5" s="1"/>
  <c r="E102" i="5"/>
  <c r="E104" i="5"/>
  <c r="E99" i="5"/>
  <c r="E105" i="5"/>
  <c r="E103" i="5"/>
  <c r="E101" i="5"/>
  <c r="E100" i="5"/>
  <c r="AD55" i="9"/>
  <c r="AD59" i="9" s="1"/>
  <c r="H107" i="5"/>
  <c r="J95" i="5"/>
  <c r="H109" i="5" s="1"/>
  <c r="H108" i="5"/>
  <c r="E98" i="5" l="1"/>
  <c r="E107" i="5" s="1"/>
  <c r="F98" i="5"/>
  <c r="F99" i="5"/>
  <c r="AD60" i="9"/>
  <c r="D62" i="9"/>
  <c r="D58" i="9"/>
  <c r="D59" i="9"/>
  <c r="F100" i="5"/>
  <c r="F101" i="5"/>
  <c r="D107" i="5"/>
  <c r="E110" i="5"/>
  <c r="H112" i="5" s="1"/>
  <c r="AD62" i="9" s="1"/>
  <c r="J101" i="5"/>
  <c r="J105" i="5"/>
  <c r="J100" i="5"/>
  <c r="D109" i="5"/>
  <c r="J103" i="5"/>
  <c r="J102" i="5"/>
  <c r="J104" i="5"/>
  <c r="J99" i="5"/>
  <c r="D108" i="5"/>
  <c r="J98" i="5"/>
  <c r="E108" i="5"/>
  <c r="AD61" i="9" s="1"/>
  <c r="F107" i="5" l="1"/>
  <c r="F108" i="5"/>
  <c r="F109" i="5"/>
  <c r="C107" i="5"/>
  <c r="E109" i="5"/>
  <c r="D110" i="5"/>
  <c r="H111" i="5" s="1"/>
  <c r="C110" i="5"/>
  <c r="H110" i="5" s="1"/>
  <c r="AD64" i="9" s="1"/>
  <c r="C109" i="5"/>
  <c r="C108" i="5"/>
  <c r="F110" i="5"/>
  <c r="H113" i="5" s="1"/>
  <c r="D67" i="9" s="1"/>
  <c r="F102" i="5" l="1"/>
  <c r="D111" i="5"/>
  <c r="C111" i="5"/>
  <c r="E111" i="5"/>
  <c r="AC71" i="9"/>
  <c r="D73" i="9"/>
  <c r="E73" i="9"/>
  <c r="AD71" i="9"/>
  <c r="F111" i="5" l="1"/>
  <c r="AL66" i="9"/>
  <c r="AK76" i="9" s="1"/>
  <c r="F103" i="5" l="1"/>
  <c r="D112" i="5"/>
  <c r="C112" i="5"/>
  <c r="E112" i="5"/>
  <c r="AK69" i="9"/>
  <c r="AK66" i="9"/>
  <c r="AK73" i="9"/>
  <c r="AK68" i="9" s="1"/>
  <c r="AK67" i="9"/>
  <c r="AK71" i="9"/>
  <c r="AK70" i="9" s="1"/>
  <c r="F112" i="5" l="1"/>
  <c r="AK72" i="9"/>
  <c r="AK74" i="9"/>
  <c r="AK75" i="9" s="1"/>
  <c r="C113" i="5" l="1"/>
  <c r="E113" i="5"/>
  <c r="F104" i="5"/>
  <c r="D113" i="5"/>
  <c r="E114" i="5" l="1"/>
  <c r="C114" i="5"/>
  <c r="F113" i="5"/>
  <c r="F105" i="5" l="1"/>
  <c r="F114" i="5" s="1"/>
  <c r="D114" i="5"/>
  <c r="AL52" i="9" l="1"/>
  <c r="AK62" i="9" l="1"/>
  <c r="AK64" i="9"/>
  <c r="AK63" i="9" s="1"/>
  <c r="AK57" i="9"/>
  <c r="AK58" i="9"/>
  <c r="AK52" i="9"/>
  <c r="AK56" i="9"/>
  <c r="AK60" i="9"/>
  <c r="AK55" i="9"/>
  <c r="AK53" i="9"/>
  <c r="AK61" i="9"/>
  <c r="AK54" i="9"/>
  <c r="AK59" i="9"/>
  <c r="AK65"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 Prestel</author>
  </authors>
  <commentList>
    <comment ref="T23" authorId="0" shapeId="0" xr:uid="{5ACF9F05-5F92-465D-9BBD-E0E6286A7F9A}">
      <text>
        <r>
          <rPr>
            <sz val="9"/>
            <color indexed="81"/>
            <rFont val="Segoe UI"/>
            <family val="2"/>
          </rPr>
          <t>Hier bitte auch die Anzahl von Kindern hinzurechnen, welche derzeit noch ungeboren sind, aber für welche eine entsprechende Schwangeschaft bereits festgestellt wurde.</t>
        </r>
      </text>
    </comment>
    <comment ref="X23" authorId="0" shapeId="0" xr:uid="{34FBB4E6-F557-4538-9C44-18E259C9DFD6}">
      <text>
        <r>
          <rPr>
            <sz val="9"/>
            <color indexed="81"/>
            <rFont val="Segoe UI"/>
            <family val="2"/>
          </rPr>
          <t>Hier bitte auch die Anzahl von Kindern hinzurechnen, welche derzeit noch ungeboren sind, aber für welche eine entsprechende Schwangeschaft bereits festgestellt wurde.</t>
        </r>
      </text>
    </comment>
    <comment ref="Y24" authorId="0" shapeId="0" xr:uid="{0A0799D0-B3CD-4630-B0EA-BF897FFF7ED9}">
      <text>
        <r>
          <rPr>
            <sz val="9"/>
            <color indexed="81"/>
            <rFont val="Segoe UI"/>
            <family val="2"/>
          </rPr>
          <t>Sofern schwerbehinderte Anghörige im Haushalt leben und im Rahmen der Maßnahme behindertengerechte Anpassungen des Wohnraumes vorgenommen werden sollen, ist dies  bitte durch die bereitgestellte CheckBox entsprechend zu kennzeichnen.</t>
        </r>
      </text>
    </comment>
  </commentList>
</comments>
</file>

<file path=xl/sharedStrings.xml><?xml version="1.0" encoding="utf-8"?>
<sst xmlns="http://schemas.openxmlformats.org/spreadsheetml/2006/main" count="376" uniqueCount="255">
  <si>
    <t>Soll</t>
  </si>
  <si>
    <t>Ist</t>
  </si>
  <si>
    <t>Tilgungssatz</t>
  </si>
  <si>
    <t>Sehr geehrte Kunden, sehr geehrte Interessenten,</t>
  </si>
  <si>
    <t>-</t>
  </si>
  <si>
    <t>Benutzerhinweise:</t>
  </si>
  <si>
    <t>Bei diesem Förderrechner handelt es sich um eine Berechnungshilfe. Das Ergebnis ist nicht verbindlich.</t>
  </si>
  <si>
    <t>Bitte setzen sie sich zur Antragstellung mit den zuständigen Ansprechpartnern bei der ILB in Verbindung.</t>
  </si>
  <si>
    <t>Bitte aktivieren Sie die Makros (entweder gleich beim Öffnen bzw. mittels Schalter "Inhalte aktivieren").</t>
  </si>
  <si>
    <t>bzw. unvollständige Eingaben erläutert werden.</t>
  </si>
  <si>
    <t>Tilgung</t>
  </si>
  <si>
    <t>Leztes Aktives Blatt:</t>
  </si>
  <si>
    <t>Arbeitsmappenschutz an:</t>
  </si>
  <si>
    <t>Annuität</t>
  </si>
  <si>
    <t>Beschreibung</t>
  </si>
  <si>
    <t>Eingabefeld</t>
  </si>
  <si>
    <t>lfd. Nr.</t>
  </si>
  <si>
    <t>Checkliste für Hilfefunktion</t>
  </si>
  <si>
    <r>
      <t xml:space="preserve">In der Berechnung finden Sie in der Überschriftenzeile auch eine Hilfefunktion </t>
    </r>
    <r>
      <rPr>
        <sz val="10"/>
        <color rgb="FFBE0F34"/>
        <rFont val="Arial"/>
        <family val="2"/>
      </rPr>
      <t>(</t>
    </r>
    <r>
      <rPr>
        <b/>
        <sz val="10"/>
        <color rgb="FFBE0F34"/>
        <rFont val="Arial"/>
        <family val="2"/>
      </rPr>
      <t>?</t>
    </r>
    <r>
      <rPr>
        <sz val="10"/>
        <color rgb="FFBE0F34"/>
        <rFont val="Arial"/>
        <family val="2"/>
      </rPr>
      <t>)</t>
    </r>
    <r>
      <rPr>
        <sz val="10"/>
        <color theme="1"/>
        <rFont val="Arial"/>
        <family val="2"/>
      </rPr>
      <t>, in der ggf. vorhandene Unplausibilitäten</t>
    </r>
  </si>
  <si>
    <t/>
  </si>
  <si>
    <t>Neuerstellung der Berechnung</t>
  </si>
  <si>
    <t>Änderungen</t>
  </si>
  <si>
    <t>geänderte Tabellen</t>
  </si>
  <si>
    <t>Nummer
Version</t>
  </si>
  <si>
    <t>Datum
Version</t>
  </si>
  <si>
    <t>Daten gesichert:</t>
  </si>
  <si>
    <t>Bereich</t>
  </si>
  <si>
    <t>Restschuld</t>
  </si>
  <si>
    <t>Markt</t>
  </si>
  <si>
    <t>Förderung</t>
  </si>
  <si>
    <t xml:space="preserve"> Ihre mögliche Förderung</t>
  </si>
  <si>
    <t>Zusammenfassung der Ergebnisse</t>
  </si>
  <si>
    <t xml:space="preserve"> Die Konditionen Ihrer Hausbank</t>
  </si>
  <si>
    <t>*</t>
  </si>
  <si>
    <t>Anzahl schwerbehinderte Angehörige</t>
  </si>
  <si>
    <t>Ehepartner bzw. Lebenspartner</t>
  </si>
  <si>
    <t xml:space="preserve"> Ihr Haushalt nach Einzug</t>
  </si>
  <si>
    <t>Förderrechner - Selbst genutztes Wohneigentum</t>
  </si>
  <si>
    <t>18.01</t>
  </si>
  <si>
    <t>Alle</t>
  </si>
  <si>
    <t xml:space="preserve"> Ihr Haushaltseinkommen</t>
  </si>
  <si>
    <t>ð</t>
  </si>
  <si>
    <t>Anzahl weiterer Personen</t>
  </si>
  <si>
    <t>Füllen Sie alle weißen Felder aus. Erst anschließend wird eine mögliche Förderung errechnet. Sollten Angaben</t>
  </si>
  <si>
    <t>Programmversionen EHB-Förderrechner</t>
  </si>
  <si>
    <t>Erwerb eines Bestandsgebäudes in Verbindung mit anschließender Modernisierung</t>
  </si>
  <si>
    <t>Sollten Sie Unterstützung beim Umgang mit dem Förderrechner benötigen, stehen unsere Kundenberater gerne zur Seite.</t>
  </si>
  <si>
    <t>Markieren Sie die zu fördernde Maßnahme.</t>
  </si>
  <si>
    <t>Checkliste Vollständigkeit/Plausibilität</t>
  </si>
  <si>
    <t>Angaben</t>
  </si>
  <si>
    <t>Anzahl minderjährige Kinder</t>
  </si>
  <si>
    <t>Einkommensgrenzen</t>
  </si>
  <si>
    <t>Personen</t>
  </si>
  <si>
    <t>EK-Grenzen</t>
  </si>
  <si>
    <t>Art der Maßnahme</t>
  </si>
  <si>
    <t>Maximale Fördersätze</t>
  </si>
  <si>
    <t>Grundförd. Erwerb oder Neubau</t>
  </si>
  <si>
    <t>Zusatzförd. Bestandsmaßnahmen</t>
  </si>
  <si>
    <t>Zusatzförd. für HH mit schwerbeh. Ang. (Max-Kosten)</t>
  </si>
  <si>
    <t>Zusatzförd. Kinder im HH (pro Kind) - (Darlehen) - ab 01.01.2018</t>
  </si>
  <si>
    <t>Zusatzförd. wegen Geringverdiener (Zuschuss) - ab 01.01.2018</t>
  </si>
  <si>
    <t>Zusatzförd. Kinder im HH (pro Kind) - (Zuschuss) - ab 01.01.2018</t>
  </si>
  <si>
    <t>Ermittlung Förderhöhe</t>
  </si>
  <si>
    <t>Darlehensart</t>
  </si>
  <si>
    <t>Mögliche Förderung</t>
  </si>
  <si>
    <t>Grundförderung</t>
  </si>
  <si>
    <t>Zusatzf. Bestandsvorhaben</t>
  </si>
  <si>
    <t>Zusatzf. Schwerbehinderte Angehörige</t>
  </si>
  <si>
    <t>Zusatzf. Kinder (Darlehen) - ab 01.01.2018</t>
  </si>
  <si>
    <t>Zusatzf. Geringverdiener (Zusch.) - ab 01.01.2018</t>
  </si>
  <si>
    <t>Zusatzf. Kinder (Zuschuss) - ab 01.01.2018</t>
  </si>
  <si>
    <t>Gesamt</t>
  </si>
  <si>
    <t>davon Förderzuschüsse</t>
  </si>
  <si>
    <t>davon Förderdarlehen</t>
  </si>
  <si>
    <t xml:space="preserve">zur Feststellung der </t>
  </si>
  <si>
    <t>Unser Internetangebot liefert viele weitere Hinweise für Ihr gefördertes Wohneigentum. Nutzen Sie auch unser Angebot</t>
  </si>
  <si>
    <t>Zinssatz Ihrer Hausbank</t>
  </si>
  <si>
    <t>Tilgungssatz Ihrer Hausbank</t>
  </si>
  <si>
    <t>Berechnung</t>
  </si>
  <si>
    <t>Ihre geplante Maßnahme</t>
  </si>
  <si>
    <t>MUSS-Angabe
Hier wählen Sie bitte aus, um welches Vorhaben es sich handelt und welche Zusatzmaßnahmen ggf. erforderlich sind.</t>
  </si>
  <si>
    <t>KANN-Feld
In diesem Feld dürfen nur numerische Eingaben erfolgen (Zahlen). Negative Angaben sind nicht zulässig. Weiterhin kann hier maximal eine Person erfasst werden.
Dieses Feld kann auch leer bleiben. Dann wird hier keine Person berücksichtigt.</t>
  </si>
  <si>
    <t>MUSS-Feld
Um die Belastungen aus einer möglicher Förderung und der gesamten freien Finanzierung Ihres Vorhabens vergleichen zu können, benötigen wir die Angabe des zu erwartenden Tilgungssatzes Ihrer Hausbank. Dieser lässt sich via Internet herausfinden bzw. leicht telefonisch erfragen.
In diesem Feld dürfen nur numerische Eingaben erfolgen (nur Zahlen ohne Prozentzeichen oder ähnlichem). Negative Angaben sind nicht zulässig.</t>
  </si>
  <si>
    <t>KANN-Feld
In diesem Feld dürfen nur numerische Eingaben erfolgen (Zahlen). Negative Angaben sind nicht zulässig.
Dieses Feld kann auch leer bleiben. Dann werden hier keine Personen berücksichtigt.
Die Anzahl der minderjährigen Kinder darf nicht größer sein, als die Anzahl der weiteren Personen.
Berücksichtigt werden auch Schwangerschaften.</t>
  </si>
  <si>
    <t>KANN-Feld
In diesem Feld dürfen nur numerische Eingaben erfolgen (Zahlen). Negative Angaben sind nicht zulässig.
Dieses Feld kann auch leer bleiben. Dann werden hier keine Personen berücksichtigt.</t>
  </si>
  <si>
    <t>KANN-Feld
In diesem Feld dürfen nur numerische Eingaben erfolgen (Zahlen). Negative Angaben sind nicht zulässig.
Dieses Feld kann auch leer bleiben. Dann werden hier keine Person berücksichtigt.
Die Anzahl der schwerbehinderten Angehörigen darf nicht größer sein, als die Anzahl aller Personen im Haushalt.
Berücksichtigt wird eine Schwerbehinderung je Haushalt mit einem GdB 80 oder höher.</t>
  </si>
  <si>
    <t>MUSS-Feld
Um die Belastungen aus einer möglicher Förderung und der gesamten freien Finanzierung Ihres Vorhabens vergleichen zu können, benötigen wir die Angabe des zu erwartenden Zinssatzes Ihrer Hausbank mit 20jähriger Zinsbindung. Dieser lässt sich via Internet herausfinden bzw. leicht telefonisch erfragen.
In diesem Feld dürfen nur numerische Eingaben erfolgen (nur Zahlen ohne Prozentzeichen oder ähnlichem). Negative Angaben sind nicht zulässig.</t>
  </si>
  <si>
    <t>19.01</t>
  </si>
  <si>
    <t>Nebenrechnungen aus dem Sheet "Berechnungen" herausgelöst und an anderer Stelle eingefügt</t>
  </si>
  <si>
    <t>Nachhaltige Modernisierung ohne Erwerb</t>
  </si>
  <si>
    <t>Zinssatz / LVKB</t>
  </si>
  <si>
    <t>Sondertilgung</t>
  </si>
  <si>
    <t>Grundförd. Um- und Ausbau oder Erweiterung Altimmobile</t>
  </si>
  <si>
    <t>Zusatzförd. Schaffung einer 2. Wohnung in Verbindung mit HW</t>
  </si>
  <si>
    <t>Zusatzförd. Erfüllung Vorgaben EEWärmeG (Max-Kosten)</t>
  </si>
  <si>
    <t>Zusatzförd. Bodenarchiologische Maßnahmen (Max-Kosten)</t>
  </si>
  <si>
    <t>Zusatzförd. Denkmalpflegerischer Mehraufwand (Max-Kosten)</t>
  </si>
  <si>
    <t>Zusatzförd. wegen Geringverdiener (Darlehen) - bis 31.12.2017</t>
  </si>
  <si>
    <t>Zusatzförd. Kinder im HH (pro Kind) - (Darlehen) - bis 31.12.2017</t>
  </si>
  <si>
    <t>Vorfinanzierungsbetrag Baukindergeld pro Kind</t>
  </si>
  <si>
    <t>Zusatzf. Schaffung einer 2. Wohnung</t>
  </si>
  <si>
    <t>Zusatzf. EEWärmeG</t>
  </si>
  <si>
    <t>Zusatzf. Bodenarchäologische Maßnahmen</t>
  </si>
  <si>
    <t>Zusatzf. Denkmalpflegerischer Mehraufwand</t>
  </si>
  <si>
    <t>Zusatzf. Geringverdiener (Darl.) - bis 31.12.2017</t>
  </si>
  <si>
    <t>Zusatzf. Kinder (Darlehen) - bis 31.12.2017</t>
  </si>
  <si>
    <t>Vorfinanzierung Baukindergeld</t>
  </si>
  <si>
    <t>Erwerb oder Errichtung Neubau (2.1 c der RL)</t>
  </si>
  <si>
    <t>Erwerb und Modernisierung Bestandsimmobilie (2.1 a der RL)</t>
  </si>
  <si>
    <t>Nachhaltige Modernisierung ohne Erwerb (2.3 der RL)</t>
  </si>
  <si>
    <t>Schaffung einer 2. Wohnung in Verbindung mit HW (2.2 der RL)</t>
  </si>
  <si>
    <t>Baukindergeld</t>
  </si>
  <si>
    <t>Anwendbarkeit (Sichtbarkeit) von Baukindergeld</t>
  </si>
  <si>
    <t>Es wird KEIN Baukindergeld beantragt.</t>
  </si>
  <si>
    <t>Es wird Baukindergeld beantragt, aber keine Vorfinanzierung benötigt.</t>
  </si>
  <si>
    <t>Es wird Baukindergeld beantragt UND eine Vorfinanzierung benötigt.</t>
  </si>
  <si>
    <t>Sonstige Abfragen</t>
  </si>
  <si>
    <t>Denkmalpflegerischer Mehraufwand?</t>
  </si>
  <si>
    <t>Bodenarchäologische Massnahmen erforderlich?</t>
  </si>
  <si>
    <t>Anbahnung Geschäftsbeziehung</t>
  </si>
  <si>
    <t>Ergebnis / Vergleich</t>
  </si>
  <si>
    <t>Einhaltung allgemeine Einkommensgrenze</t>
  </si>
  <si>
    <t>Einhaltung Einkommensgrenze geringe Einkünfte</t>
  </si>
  <si>
    <t>Förderung möglich</t>
  </si>
  <si>
    <t>Plausibilität Haushaltsangehörige</t>
  </si>
  <si>
    <t>Maximale Anzahl an möglichen Kindern</t>
  </si>
  <si>
    <t>Tatsächliche Anzahl an Kindern</t>
  </si>
  <si>
    <t>Maximale Anzahl an Personen mit Schwerbehinderung</t>
  </si>
  <si>
    <t>Tatsäche Anzahl an Personen mit Schwerbehinderung</t>
  </si>
  <si>
    <t>Maximale Anzahl an Personen über 18 Jahre</t>
  </si>
  <si>
    <t>Tatsächliche Anzahl an Personen über 18 Jahre</t>
  </si>
  <si>
    <t>Maximale Anzahl an Personen unter 17 Jahre</t>
  </si>
  <si>
    <t>Tatsächliche Anzahl an Personen unter 17 Jahre</t>
  </si>
  <si>
    <t>RL vom</t>
  </si>
  <si>
    <t>gültig von</t>
  </si>
  <si>
    <t>gültig bis</t>
  </si>
  <si>
    <t>Anwendung RL</t>
  </si>
  <si>
    <t>Kind</t>
  </si>
  <si>
    <t>Erwachsener</t>
  </si>
  <si>
    <t>Zulage</t>
  </si>
  <si>
    <t>Anzahl</t>
  </si>
  <si>
    <t>#</t>
  </si>
  <si>
    <t>Kinder von haushaltsabweisenden Alleinerziehenden:</t>
  </si>
  <si>
    <t>Personen mit Schwerbehinderung ≥ 50%:</t>
  </si>
  <si>
    <t>Frei- und Abzugsbeträge</t>
  </si>
  <si>
    <t>1-Personenhaushalt
(§22 BbgWoFG)</t>
  </si>
  <si>
    <t>2-Personenhaushalt
(§22 BbgWoFG)</t>
  </si>
  <si>
    <t>Erhöhung pro erwachsene Person</t>
  </si>
  <si>
    <t>Standard</t>
  </si>
  <si>
    <t>Zusatz</t>
  </si>
  <si>
    <t>Ansatz Krankenversicherung</t>
  </si>
  <si>
    <t>Ansatz Rentenversicherung</t>
  </si>
  <si>
    <t>Ansatz Lohn-/Einkommenssteuer:</t>
  </si>
  <si>
    <t>Bereinigtes Haushaltseinkommen:</t>
  </si>
  <si>
    <t>Steuerpflichtiges Bruttohaushaltseinkommen:</t>
  </si>
  <si>
    <t>Berechnung Einkommen</t>
  </si>
  <si>
    <t>Werbungskostenpauschale:</t>
  </si>
  <si>
    <t>Bitte beantworten Sie die nachfolgenden Fragen zu Ihrem Einkommen, um die Förderfähigkeit prüfen zu können.</t>
  </si>
  <si>
    <t>Auswahl</t>
  </si>
  <si>
    <t>20.01</t>
  </si>
  <si>
    <t>Ja</t>
  </si>
  <si>
    <t>Nein</t>
  </si>
  <si>
    <t>Eingabe aller Mindestinformationen</t>
  </si>
  <si>
    <t>Unterschied Belastung Förderung vs. Hausbank</t>
  </si>
  <si>
    <t>Krankenversicherungsbeitrag</t>
  </si>
  <si>
    <t>Rentenversicherungsbeitrag</t>
  </si>
  <si>
    <t>Lohn- / Einkommenssteuer</t>
  </si>
  <si>
    <t xml:space="preserve"> Ihre Ersparnis</t>
  </si>
  <si>
    <t xml:space="preserve"> Ihre Entschuldung</t>
  </si>
  <si>
    <t>Erwerb und Modernisierung einer Bestandsimmobilie</t>
  </si>
  <si>
    <t>Bodenarchäologische Maßnahmen erforderlich?</t>
  </si>
  <si>
    <t>Schaffung einer 2. Wohnung im Gebäude?</t>
  </si>
  <si>
    <t>Ausbau / Erweiterung Hauptwohnung (2.1 b der RL)</t>
  </si>
  <si>
    <t xml:space="preserve"> Ihre geplante(n) Maßnahme(n)</t>
  </si>
  <si>
    <t>Ausdruck</t>
  </si>
  <si>
    <t>Ansatz von Werbungskosten:</t>
  </si>
  <si>
    <t>Ansatz von Rentenversicherungsbeiträgen:</t>
  </si>
  <si>
    <t>Ansatz von Krankenversicherungsbeiträgen:</t>
  </si>
  <si>
    <t>Anzahl weiterer Personen im Haushalt:</t>
  </si>
  <si>
    <t>Anzahl schwerbehinderter (≥ 50%) Angehörige im Haushalt:</t>
  </si>
  <si>
    <t>Ansatz von Lohn- / Einkommenssteuer:</t>
  </si>
  <si>
    <t>Behindertengerechte Anpassungen?</t>
  </si>
  <si>
    <t>Testversion Ablauf:</t>
  </si>
  <si>
    <t>Zinssatz:</t>
  </si>
  <si>
    <t>Tilgungssatz:</t>
  </si>
  <si>
    <t>… davon minderjährige Kinder:</t>
  </si>
  <si>
    <t>**</t>
  </si>
  <si>
    <t>fehlen oder nicht plausibel sein, wird Ihnen dies durch eine Fehlermeldung angezeigt, bzw. leere Pflichtfelder</t>
  </si>
  <si>
    <t>werden farblich hervorgehoben.</t>
  </si>
  <si>
    <t>Ausbau und Erweiterung der Hauptwohnung</t>
  </si>
  <si>
    <t>Bruttohaushaltseinkommen p. a.</t>
  </si>
  <si>
    <r>
      <t xml:space="preserve">Anrechenbares Gesamteinkommen </t>
    </r>
    <r>
      <rPr>
        <b/>
        <sz val="10"/>
        <color rgb="FF0000FF"/>
        <rFont val="Arial"/>
        <family val="2"/>
      </rPr>
      <t>**</t>
    </r>
    <r>
      <rPr>
        <b/>
        <sz val="10"/>
        <color theme="1"/>
        <rFont val="Arial"/>
        <family val="2"/>
        <scheme val="minor"/>
      </rPr>
      <t>:</t>
    </r>
  </si>
  <si>
    <t>Die Ermittlung des anrechenbaren Gesamt-einkommens erfolgt in dieser Berechnung nur überschlägig unter Ansatz von Pauschalsätzen.</t>
  </si>
  <si>
    <t>Nachhaltige Modernisierung des selbst genutzten Wohnobjektes</t>
  </si>
  <si>
    <t>Neubau oder Ersterwerb</t>
  </si>
  <si>
    <t>Besondere Maßnahmen zur Energieeffizienz?</t>
  </si>
  <si>
    <t>Ausbau / Erweiterung der Hautpwohnung</t>
  </si>
  <si>
    <t>Bauherr*in / Erwerber*in:</t>
  </si>
  <si>
    <t>Ehe- / Lebenspartner*in:</t>
  </si>
  <si>
    <t>22.01</t>
  </si>
  <si>
    <t>Hinweistext EE Förderung / Baukindergeld</t>
  </si>
  <si>
    <t>Anpassunge an neue Richtlinie vom 23.02.2022
Anpassung an IDV-konforme Passwörter</t>
  </si>
  <si>
    <t>22.02</t>
  </si>
  <si>
    <t>Anpassungen und Aktivierung des Moduls "Klimabaustein"</t>
  </si>
  <si>
    <t>Anpassungn an neue Richtlinie vom 09.10.2019</t>
  </si>
  <si>
    <t>Darlehen "Klimabaustein"</t>
  </si>
  <si>
    <t>Zuschuss "Klimabaustein"</t>
  </si>
  <si>
    <t>Erfüllung Auflagen Klimabaustein?</t>
  </si>
  <si>
    <t>Grundförderung Zuschuss</t>
  </si>
  <si>
    <t>Zuschuss "Grundförderung"</t>
  </si>
  <si>
    <t>Überschreitung (Normalverdiener)</t>
  </si>
  <si>
    <t>Überschreitung (Geringverdiener)</t>
  </si>
  <si>
    <t>Grundförd. Nachhaltige ModInst ohne Erwerb (mind. 500,00 EUR / m²)</t>
  </si>
  <si>
    <t>Grundförd. Erwerb und ModInst Altimmobile (mind. 500,00 EUR / m²)</t>
  </si>
  <si>
    <t>Zinssatz</t>
  </si>
  <si>
    <t>... nach 05 Jahren</t>
  </si>
  <si>
    <t>Zeiträume</t>
  </si>
  <si>
    <t>Parameter 2:</t>
  </si>
  <si>
    <t>Differenzen</t>
  </si>
  <si>
    <t>Gezahlte Annuitäten</t>
  </si>
  <si>
    <t>Gezahlte Tilgung</t>
  </si>
  <si>
    <t>Gezahlte Zinsen</t>
  </si>
  <si>
    <t>Zahlungszeiträume:</t>
  </si>
  <si>
    <t>Annuität p.a.:</t>
  </si>
  <si>
    <t>Annuität p.m.:</t>
  </si>
  <si>
    <t>Gezahlte Zinsen:</t>
  </si>
  <si>
    <t>Gezahlte Tilgungen:</t>
  </si>
  <si>
    <t>Gezahlte Annutäten:</t>
  </si>
  <si>
    <t>Restschuld:</t>
  </si>
  <si>
    <t>Zusätzliche Erhöhung pro Kind</t>
  </si>
  <si>
    <t>24.01</t>
  </si>
  <si>
    <t>Ein- / Ausblenden?</t>
  </si>
  <si>
    <t>Zins- und Tilgungspläne</t>
  </si>
  <si>
    <t>Gesamtbetrag der Bruttoeinkünfte aller Haus-haltsmitglieder; eine Verrechnung mit negativen Einkünften ist dabei nicht möglich.</t>
  </si>
  <si>
    <r>
      <t>Frei- und Abzugsbeträge</t>
    </r>
    <r>
      <rPr>
        <sz val="8"/>
        <color theme="1"/>
        <rFont val="Arial"/>
        <family val="2"/>
      </rPr>
      <t xml:space="preserve"> (Schwerbehinderung ≥ 50%):</t>
    </r>
  </si>
  <si>
    <r>
      <t xml:space="preserve">Jährliches Bruttoeinkommen </t>
    </r>
    <r>
      <rPr>
        <b/>
        <sz val="10"/>
        <color rgb="FF0000FF"/>
        <rFont val="Arial"/>
        <family val="2"/>
      </rPr>
      <t>*</t>
    </r>
    <r>
      <rPr>
        <b/>
        <sz val="10"/>
        <color theme="1"/>
        <rFont val="Arial"/>
        <family val="2"/>
        <scheme val="minor"/>
      </rPr>
      <t>:</t>
    </r>
  </si>
  <si>
    <r>
      <t xml:space="preserve">Selbstverständlich geben Ihnen auch die Kundenberater </t>
    </r>
    <r>
      <rPr>
        <b/>
        <sz val="10"/>
        <color theme="1"/>
        <rFont val="Arial"/>
        <family val="2"/>
      </rPr>
      <t>Auskunft zu allen Fragen (inkl. der Fördergebietskulisse)</t>
    </r>
    <r>
      <rPr>
        <sz val="10"/>
        <color theme="1"/>
        <rFont val="Arial"/>
        <family val="2"/>
      </rPr>
      <t>. Wir beraten Sie umfassend und besprechen mit Ihnen die weiteren Antragssschritte.</t>
    </r>
  </si>
  <si>
    <t>Zeitraum (von)</t>
  </si>
  <si>
    <t>Zeitraum (bis)</t>
  </si>
  <si>
    <t>... nach 10 Jahren</t>
  </si>
  <si>
    <t>... nach 15 Jahren</t>
  </si>
  <si>
    <t>... nach 20 Jahren</t>
  </si>
  <si>
    <t>... nach 25 Jahren</t>
  </si>
  <si>
    <t>... nach 30 Jahren</t>
  </si>
  <si>
    <t>... nach 35 Jahren</t>
  </si>
  <si>
    <t>... nach 40 Jahren</t>
  </si>
  <si>
    <t>Anpassungen an neue Richtlinie vom 12.02.2024
Überarbeitung der Berechnungen zu Zins- und Tilgungsleistungen für bessere Genauigkeit</t>
  </si>
  <si>
    <t>Verrechnung</t>
  </si>
  <si>
    <t>Plausibilität Eingaben / Förderung</t>
  </si>
  <si>
    <t>Berechnung Kapitalmarktdarlehen möglich</t>
  </si>
  <si>
    <t>24.02</t>
  </si>
  <si>
    <t>Anpassung der Werbekostenpauschale auf 1.230,00 EUR
Korrektur der ermittelten Einkommensgrenze bei Alleinerziehenden</t>
  </si>
  <si>
    <t>26.01</t>
  </si>
  <si>
    <t>Anpassung an neue Richtlinie vom 13.02.2026</t>
  </si>
  <si>
    <t>$AK$1:$AK$3,$AK$18,$AK$48:$AK$50,$AK$52:$AK$76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</si>
</sst>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7" formatCode="#,##0.00\ &quot;€&quot;;\-#,##0.00\ &quot;€&quot;"/>
    <numFmt numFmtId="8" formatCode="#,##0.00\ &quot;€&quot;;[Red]\-#,##0.00\ &quot;€&quot;"/>
    <numFmt numFmtId="44" formatCode="_-* #,##0.00\ &quot;€&quot;_-;\-* #,##0.00\ &quot;€&quot;_-;_-* &quot;-&quot;??\ &quot;€&quot;_-;_-@_-"/>
    <numFmt numFmtId="164" formatCode="_-* #,##0\ _€_-;\-* #,##0\ _€_-;_-* &quot;-&quot;\ _€_-;_-@_-"/>
    <numFmt numFmtId="165" formatCode="_-* #,##0.00\ _€_-;\-* #,##0.00\ _€_-;_-* &quot;-&quot;??\ _€_-;_-@_-"/>
    <numFmt numFmtId="166" formatCode="#,##0.00\ &quot;€&quot;;[Color55]\-#,##0.00\ &quot;€&quot;"/>
    <numFmt numFmtId="167" formatCode="&quot;Stand: &quot;dd/mm/yyyy"/>
    <numFmt numFmtId="168" formatCode="&quot; Version vom: &quot;dd/mm/yyyy"/>
    <numFmt numFmtId="169" formatCode="#,##0\ &quot;€&quot;;[Color55]\-#,##0\ &quot;€&quot;"/>
    <numFmt numFmtId="170" formatCode="#,##0.0000\ &quot;%&quot;"/>
    <numFmt numFmtId="171" formatCode="#,##0.00\ &quot;DM&quot;;\-#,##0.00\ &quot;DM&quot;"/>
    <numFmt numFmtId="172" formatCode="#,##0\ &quot;€&quot;"/>
    <numFmt numFmtId="173" formatCode="#,##0.00\ &quot;€&quot;;[Color55]\-\ #,##0.00\ &quot;€&quot;"/>
    <numFmt numFmtId="174" formatCode="#,##0.00\ &quot;EUR&quot;;[Color55]\-\ #,##0.00\ &quot;EUR&quot;"/>
    <numFmt numFmtId="175" formatCode="#,##0_ ;[Red]\-#,##0\ "/>
    <numFmt numFmtId="176" formatCode="#,##0\ &quot;DM&quot;;[Red]\-#,##0\ &quot;DM&quot;"/>
    <numFmt numFmtId="177" formatCode="0.0000%"/>
    <numFmt numFmtId="178" formatCode="0.00000"/>
    <numFmt numFmtId="179" formatCode="#,##0.0000_ ;[Red]\-#,##0.0000\ "/>
    <numFmt numFmtId="180" formatCode="_-* #,##0.0000\ &quot;€&quot;_-;\-* #,##0.0000\ &quot;€&quot;_-;_-* &quot;-&quot;????\ &quot;€&quot;_-;_-@_-"/>
  </numFmts>
  <fonts count="47" x14ac:knownFonts="1">
    <font>
      <sz val="11"/>
      <color theme="1"/>
      <name val="Arial"/>
      <family val="2"/>
      <scheme val="minor"/>
    </font>
    <font>
      <sz val="10"/>
      <color theme="1"/>
      <name val="Arial"/>
      <family val="2"/>
      <scheme val="minor"/>
    </font>
    <font>
      <b/>
      <sz val="10"/>
      <color theme="1"/>
      <name val="Arial"/>
      <family val="2"/>
      <scheme val="minor"/>
    </font>
    <font>
      <sz val="10"/>
      <name val="Arial"/>
      <family val="2"/>
    </font>
    <font>
      <sz val="8"/>
      <color rgb="FF0000FF"/>
      <name val="Arial"/>
      <family val="2"/>
    </font>
    <font>
      <sz val="8"/>
      <color rgb="FF0000FF"/>
      <name val="Arial"/>
      <family val="2"/>
      <scheme val="minor"/>
    </font>
    <font>
      <b/>
      <sz val="10"/>
      <name val="Arial"/>
      <family val="2"/>
    </font>
    <font>
      <sz val="8"/>
      <color theme="1"/>
      <name val="Arial"/>
      <family val="2"/>
      <scheme val="minor"/>
    </font>
    <font>
      <b/>
      <sz val="8"/>
      <name val="Arial"/>
      <family val="2"/>
    </font>
    <font>
      <sz val="8"/>
      <name val="Arial"/>
      <family val="2"/>
    </font>
    <font>
      <sz val="8"/>
      <color theme="1"/>
      <name val="Arial"/>
      <family val="2"/>
    </font>
    <font>
      <sz val="11"/>
      <color theme="1"/>
      <name val="Arial"/>
      <family val="2"/>
    </font>
    <font>
      <sz val="8"/>
      <color rgb="FFFFFFFF"/>
      <name val="Arial"/>
      <family val="2"/>
    </font>
    <font>
      <sz val="11"/>
      <color rgb="FFFFFFFF"/>
      <name val="Arial"/>
      <family val="2"/>
    </font>
    <font>
      <b/>
      <sz val="11"/>
      <color rgb="FFBE0F34"/>
      <name val="Arial"/>
      <family val="2"/>
    </font>
    <font>
      <b/>
      <sz val="10"/>
      <color theme="1"/>
      <name val="Arial"/>
      <family val="2"/>
    </font>
    <font>
      <sz val="10"/>
      <color theme="1"/>
      <name val="Arial"/>
      <family val="2"/>
    </font>
    <font>
      <sz val="10"/>
      <color rgb="FFBE0F34"/>
      <name val="Arial"/>
      <family val="2"/>
    </font>
    <font>
      <b/>
      <sz val="10"/>
      <color rgb="FFBE0F34"/>
      <name val="Arial"/>
      <family val="2"/>
    </font>
    <font>
      <sz val="10"/>
      <name val="MS Sans Serif"/>
      <family val="2"/>
    </font>
    <font>
      <sz val="8"/>
      <color indexed="12"/>
      <name val="Arial"/>
      <family val="2"/>
    </font>
    <font>
      <sz val="9"/>
      <name val="Arial"/>
      <family val="2"/>
    </font>
    <font>
      <sz val="9"/>
      <color indexed="12"/>
      <name val="Arial"/>
      <family val="2"/>
    </font>
    <font>
      <b/>
      <sz val="8"/>
      <color indexed="18"/>
      <name val="Arial"/>
      <family val="2"/>
    </font>
    <font>
      <sz val="10"/>
      <color indexed="10"/>
      <name val="Arial"/>
      <family val="2"/>
    </font>
    <font>
      <sz val="9"/>
      <color indexed="8"/>
      <name val="Arial"/>
      <family val="2"/>
    </font>
    <font>
      <b/>
      <sz val="11"/>
      <color rgb="FFFFFFFF"/>
      <name val="Arial"/>
      <family val="2"/>
    </font>
    <font>
      <b/>
      <sz val="11"/>
      <color indexed="18"/>
      <name val="Arial"/>
      <family val="2"/>
    </font>
    <font>
      <sz val="9"/>
      <color rgb="FF0000FF"/>
      <name val="Arial"/>
      <family val="2"/>
    </font>
    <font>
      <b/>
      <sz val="11"/>
      <color theme="1"/>
      <name val="Arial"/>
      <family val="2"/>
      <scheme val="minor"/>
    </font>
    <font>
      <sz val="10"/>
      <color rgb="FF0000FF"/>
      <name val="Arial"/>
      <family val="2"/>
      <scheme val="minor"/>
    </font>
    <font>
      <b/>
      <i/>
      <sz val="8"/>
      <color theme="2"/>
      <name val="Arial"/>
      <family val="2"/>
      <scheme val="minor"/>
    </font>
    <font>
      <b/>
      <sz val="10"/>
      <color theme="0"/>
      <name val="Arial"/>
      <family val="2"/>
      <scheme val="minor"/>
    </font>
    <font>
      <sz val="10"/>
      <color theme="1"/>
      <name val="Wingdings"/>
      <charset val="2"/>
    </font>
    <font>
      <b/>
      <sz val="11"/>
      <color theme="0"/>
      <name val="Arial"/>
      <family val="2"/>
      <scheme val="minor"/>
    </font>
    <font>
      <b/>
      <sz val="8"/>
      <color theme="1"/>
      <name val="Arial"/>
      <family val="2"/>
      <scheme val="minor"/>
    </font>
    <font>
      <b/>
      <sz val="8"/>
      <name val="Arial"/>
      <family val="2"/>
      <scheme val="minor"/>
    </font>
    <font>
      <sz val="10"/>
      <name val="Arial"/>
      <family val="2"/>
      <scheme val="minor"/>
    </font>
    <font>
      <b/>
      <sz val="12"/>
      <name val="Arial"/>
      <family val="2"/>
    </font>
    <font>
      <sz val="11"/>
      <color theme="1"/>
      <name val="Arial"/>
      <family val="2"/>
      <scheme val="minor"/>
    </font>
    <font>
      <sz val="8"/>
      <name val="MS Sans Serif"/>
      <family val="2"/>
    </font>
    <font>
      <sz val="8"/>
      <color theme="2"/>
      <name val="Arial"/>
      <family val="2"/>
    </font>
    <font>
      <sz val="9"/>
      <color indexed="81"/>
      <name val="Segoe UI"/>
      <family val="2"/>
    </font>
    <font>
      <b/>
      <sz val="10"/>
      <color rgb="FF0000FF"/>
      <name val="Arial"/>
      <family val="2"/>
    </font>
    <font>
      <i/>
      <sz val="8"/>
      <color rgb="FFC00000"/>
      <name val="Arial"/>
      <family val="2"/>
    </font>
    <font>
      <i/>
      <sz val="9"/>
      <color rgb="FFC00000"/>
      <name val="Arial"/>
      <family val="2"/>
      <scheme val="minor"/>
    </font>
    <font>
      <b/>
      <sz val="8"/>
      <color rgb="FF0000FF"/>
      <name val="Arial"/>
      <family val="2"/>
    </font>
  </fonts>
  <fills count="17">
    <fill>
      <patternFill patternType="none"/>
    </fill>
    <fill>
      <patternFill patternType="gray125"/>
    </fill>
    <fill>
      <patternFill patternType="solid">
        <fgColor rgb="FFDDDDDD"/>
        <bgColor indexed="64"/>
      </patternFill>
    </fill>
    <fill>
      <patternFill patternType="solid">
        <fgColor rgb="FFBE0F34"/>
        <bgColor indexed="64"/>
      </patternFill>
    </fill>
    <fill>
      <patternFill patternType="solid">
        <fgColor rgb="FFEAEAEA"/>
        <bgColor indexed="64"/>
      </patternFill>
    </fill>
    <fill>
      <patternFill patternType="solid">
        <fgColor indexed="46"/>
        <bgColor indexed="64"/>
      </patternFill>
    </fill>
    <fill>
      <patternFill patternType="solid">
        <fgColor indexed="42"/>
        <bgColor indexed="64"/>
      </patternFill>
    </fill>
    <fill>
      <patternFill patternType="solid">
        <fgColor rgb="FFCCFFCC"/>
        <bgColor indexed="64"/>
      </patternFill>
    </fill>
    <fill>
      <patternFill patternType="solid">
        <fgColor rgb="FFFFFF99"/>
        <bgColor indexed="64"/>
      </patternFill>
    </fill>
    <fill>
      <patternFill patternType="solid">
        <fgColor rgb="FFF3F3F3"/>
        <bgColor indexed="64"/>
      </patternFill>
    </fill>
    <fill>
      <patternFill patternType="solid">
        <fgColor indexed="62"/>
        <bgColor indexed="64"/>
      </patternFill>
    </fill>
    <fill>
      <patternFill patternType="solid">
        <fgColor theme="5"/>
        <bgColor indexed="64"/>
      </patternFill>
    </fill>
    <fill>
      <patternFill patternType="solid">
        <fgColor theme="2"/>
        <bgColor indexed="64"/>
      </patternFill>
    </fill>
    <fill>
      <patternFill patternType="solid">
        <fgColor theme="0"/>
        <bgColor indexed="64"/>
      </patternFill>
    </fill>
    <fill>
      <patternFill patternType="solid">
        <fgColor theme="6"/>
        <bgColor indexed="64"/>
      </patternFill>
    </fill>
    <fill>
      <patternFill patternType="solid">
        <fgColor indexed="43"/>
        <bgColor indexed="64"/>
      </patternFill>
    </fill>
    <fill>
      <patternFill patternType="solid">
        <fgColor theme="9" tint="0.79998168889431442"/>
        <bgColor indexed="64"/>
      </patternFill>
    </fill>
  </fills>
  <borders count="5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diagonalDown="1">
      <left style="thin">
        <color indexed="64"/>
      </left>
      <right/>
      <top style="thin">
        <color indexed="64"/>
      </top>
      <bottom/>
      <diagonal style="thin">
        <color auto="1"/>
      </diagonal>
    </border>
    <border diagonalDown="1">
      <left/>
      <right style="thin">
        <color indexed="64"/>
      </right>
      <top/>
      <bottom style="thin">
        <color indexed="64"/>
      </bottom>
      <diagonal style="thin">
        <color auto="1"/>
      </diagonal>
    </border>
    <border diagonalUp="1">
      <left style="thin">
        <color indexed="64"/>
      </left>
      <right/>
      <top/>
      <bottom style="thin">
        <color indexed="64"/>
      </bottom>
      <diagonal style="thin">
        <color auto="1"/>
      </diagonal>
    </border>
    <border diagonalUp="1">
      <left/>
      <right style="thin">
        <color indexed="64"/>
      </right>
      <top style="thin">
        <color indexed="64"/>
      </top>
      <bottom/>
      <diagonal style="thin">
        <color auto="1"/>
      </diagonal>
    </border>
    <border>
      <left/>
      <right/>
      <top style="thick">
        <color indexed="60"/>
      </top>
      <bottom/>
      <diagonal/>
    </border>
    <border>
      <left style="thin">
        <color indexed="60"/>
      </left>
      <right style="thick">
        <color indexed="60"/>
      </right>
      <top style="thin">
        <color indexed="60"/>
      </top>
      <bottom/>
      <diagonal/>
    </border>
    <border>
      <left style="thin">
        <color indexed="60"/>
      </left>
      <right style="thin">
        <color indexed="60"/>
      </right>
      <top style="thin">
        <color indexed="60"/>
      </top>
      <bottom/>
      <diagonal/>
    </border>
    <border>
      <left style="thin">
        <color indexed="60"/>
      </left>
      <right style="thick">
        <color indexed="60"/>
      </right>
      <top style="thin">
        <color indexed="60"/>
      </top>
      <bottom style="thin">
        <color indexed="60"/>
      </bottom>
      <diagonal/>
    </border>
    <border>
      <left style="thin">
        <color indexed="60"/>
      </left>
      <right style="thin">
        <color indexed="60"/>
      </right>
      <top style="thin">
        <color indexed="60"/>
      </top>
      <bottom style="thin">
        <color indexed="60"/>
      </bottom>
      <diagonal/>
    </border>
    <border>
      <left/>
      <right style="thick">
        <color indexed="60"/>
      </right>
      <top style="thin">
        <color indexed="60"/>
      </top>
      <bottom style="thin">
        <color indexed="60"/>
      </bottom>
      <diagonal/>
    </border>
    <border>
      <left/>
      <right/>
      <top style="thin">
        <color indexed="60"/>
      </top>
      <bottom style="thin">
        <color indexed="60"/>
      </bottom>
      <diagonal/>
    </border>
    <border>
      <left style="thin">
        <color indexed="18"/>
      </left>
      <right/>
      <top style="thin">
        <color indexed="60"/>
      </top>
      <bottom style="thin">
        <color indexed="60"/>
      </bottom>
      <diagonal/>
    </border>
    <border>
      <left style="thin">
        <color indexed="18"/>
      </left>
      <right style="thin">
        <color indexed="18"/>
      </right>
      <top style="thin">
        <color indexed="60"/>
      </top>
      <bottom style="thin">
        <color indexed="60"/>
      </bottom>
      <diagonal/>
    </border>
    <border>
      <left style="thin">
        <color indexed="60"/>
      </left>
      <right style="thin">
        <color indexed="18"/>
      </right>
      <top style="thin">
        <color indexed="60"/>
      </top>
      <bottom style="thin">
        <color indexed="60"/>
      </bottom>
      <diagonal/>
    </border>
    <border>
      <left/>
      <right style="thick">
        <color indexed="60"/>
      </right>
      <top/>
      <bottom style="thick">
        <color indexed="60"/>
      </bottom>
      <diagonal/>
    </border>
    <border>
      <left/>
      <right/>
      <top/>
      <bottom style="thick">
        <color indexed="60"/>
      </bottom>
      <diagonal/>
    </border>
    <border>
      <left style="thin">
        <color indexed="60"/>
      </left>
      <right/>
      <top/>
      <bottom style="thick">
        <color indexed="60"/>
      </bottom>
      <diagonal/>
    </border>
    <border>
      <left/>
      <right style="thick">
        <color indexed="60"/>
      </right>
      <top style="thin">
        <color indexed="60"/>
      </top>
      <bottom/>
      <diagonal/>
    </border>
    <border>
      <left/>
      <right/>
      <top style="thin">
        <color indexed="60"/>
      </top>
      <bottom/>
      <diagonal/>
    </border>
    <border>
      <left style="thin">
        <color indexed="60"/>
      </left>
      <right/>
      <top style="thin">
        <color indexed="60"/>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0"/>
      </left>
      <right style="thin">
        <color indexed="60"/>
      </right>
      <top style="thin">
        <color indexed="60"/>
      </top>
      <bottom style="thin">
        <color indexed="60"/>
      </bottom>
      <diagonal/>
    </border>
    <border>
      <left style="thin">
        <color indexed="60"/>
      </left>
      <right/>
      <top style="thin">
        <color indexed="60"/>
      </top>
      <bottom style="thin">
        <color indexed="60"/>
      </bottom>
      <diagonal/>
    </border>
    <border>
      <left/>
      <right/>
      <top style="thin">
        <color indexed="60"/>
      </top>
      <bottom style="thin">
        <color indexed="60"/>
      </bottom>
      <diagonal/>
    </border>
    <border>
      <left/>
      <right style="thick">
        <color indexed="60"/>
      </right>
      <top style="thin">
        <color indexed="60"/>
      </top>
      <bottom style="thin">
        <color indexed="60"/>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thin">
        <color auto="1"/>
      </right>
      <top/>
      <bottom/>
      <diagonal/>
    </border>
    <border>
      <left style="thin">
        <color indexed="64"/>
      </left>
      <right/>
      <top style="thin">
        <color indexed="64"/>
      </top>
      <bottom style="thin">
        <color indexed="64"/>
      </bottom>
      <diagonal/>
    </border>
  </borders>
  <cellStyleXfs count="8">
    <xf numFmtId="0" fontId="0" fillId="0" borderId="0"/>
    <xf numFmtId="0" fontId="3" fillId="9" borderId="4" applyNumberFormat="0" applyFont="0" applyBorder="0" applyAlignment="0" applyProtection="0">
      <alignment vertical="center"/>
      <protection hidden="1"/>
    </xf>
    <xf numFmtId="0" fontId="3" fillId="0" borderId="4" applyNumberFormat="0" applyFont="0" applyBorder="0" applyAlignment="0" applyProtection="0">
      <alignment vertical="center"/>
      <protection hidden="1"/>
    </xf>
    <xf numFmtId="0" fontId="19" fillId="0" borderId="0"/>
    <xf numFmtId="0" fontId="3" fillId="0" borderId="0"/>
    <xf numFmtId="165" fontId="39" fillId="0" borderId="0" applyFont="0" applyFill="0" applyBorder="0" applyAlignment="0" applyProtection="0"/>
    <xf numFmtId="164" fontId="39" fillId="0" borderId="0" applyFont="0" applyFill="0" applyBorder="0" applyAlignment="0" applyProtection="0"/>
    <xf numFmtId="0" fontId="3" fillId="0" borderId="0"/>
  </cellStyleXfs>
  <cellXfs count="479">
    <xf numFmtId="0" fontId="0" fillId="0" borderId="0" xfId="0"/>
    <xf numFmtId="0" fontId="10" fillId="0" borderId="0" xfId="0" applyFont="1" applyAlignment="1" applyProtection="1">
      <alignment vertical="center"/>
      <protection hidden="1"/>
    </xf>
    <xf numFmtId="0" fontId="7" fillId="8" borderId="11" xfId="0" applyFont="1" applyFill="1" applyBorder="1" applyAlignment="1" applyProtection="1">
      <alignment vertical="center"/>
      <protection hidden="1"/>
    </xf>
    <xf numFmtId="0" fontId="13" fillId="3" borderId="2" xfId="0" applyFont="1" applyFill="1" applyBorder="1" applyAlignment="1" applyProtection="1">
      <alignment horizontal="right" vertical="center"/>
      <protection hidden="1"/>
    </xf>
    <xf numFmtId="0" fontId="13" fillId="3" borderId="3" xfId="0" applyFont="1" applyFill="1" applyBorder="1" applyAlignment="1" applyProtection="1">
      <alignment horizontal="right" vertical="center"/>
      <protection hidden="1"/>
    </xf>
    <xf numFmtId="0" fontId="13" fillId="3" borderId="9" xfId="0" applyFont="1" applyFill="1" applyBorder="1" applyAlignment="1" applyProtection="1">
      <alignment horizontal="right" vertical="center"/>
      <protection hidden="1"/>
    </xf>
    <xf numFmtId="0" fontId="13" fillId="3" borderId="10" xfId="0" applyFont="1" applyFill="1" applyBorder="1" applyAlignment="1" applyProtection="1">
      <alignment horizontal="right" vertical="center"/>
      <protection hidden="1"/>
    </xf>
    <xf numFmtId="0" fontId="11" fillId="0" borderId="0" xfId="0" applyFont="1" applyAlignment="1" applyProtection="1">
      <alignment vertical="center"/>
      <protection hidden="1"/>
    </xf>
    <xf numFmtId="0" fontId="11" fillId="2" borderId="14" xfId="0" applyFont="1" applyFill="1" applyBorder="1" applyAlignment="1" applyProtection="1">
      <alignment vertical="center"/>
      <protection hidden="1"/>
    </xf>
    <xf numFmtId="0" fontId="11" fillId="2" borderId="2" xfId="0" applyFont="1" applyFill="1" applyBorder="1" applyAlignment="1" applyProtection="1">
      <alignment vertical="center"/>
      <protection hidden="1"/>
    </xf>
    <xf numFmtId="0" fontId="11" fillId="2" borderId="17" xfId="0" applyFont="1" applyFill="1" applyBorder="1" applyAlignment="1" applyProtection="1">
      <alignment vertical="center"/>
      <protection hidden="1"/>
    </xf>
    <xf numFmtId="0" fontId="11" fillId="2" borderId="4" xfId="0" applyFont="1" applyFill="1" applyBorder="1" applyAlignment="1" applyProtection="1">
      <alignment vertical="center"/>
      <protection hidden="1"/>
    </xf>
    <xf numFmtId="0" fontId="11" fillId="2" borderId="5" xfId="0" applyFont="1" applyFill="1" applyBorder="1" applyAlignment="1" applyProtection="1">
      <alignment vertical="center"/>
      <protection hidden="1"/>
    </xf>
    <xf numFmtId="0" fontId="11" fillId="2" borderId="16" xfId="0" applyFont="1" applyFill="1" applyBorder="1" applyAlignment="1" applyProtection="1">
      <alignment vertical="center"/>
      <protection hidden="1"/>
    </xf>
    <xf numFmtId="0" fontId="11" fillId="2" borderId="9" xfId="0" applyFont="1" applyFill="1" applyBorder="1" applyAlignment="1" applyProtection="1">
      <alignment vertical="center"/>
      <protection hidden="1"/>
    </xf>
    <xf numFmtId="0" fontId="11" fillId="2" borderId="15" xfId="0" applyFont="1" applyFill="1" applyBorder="1" applyAlignment="1" applyProtection="1">
      <alignment vertical="center"/>
      <protection hidden="1"/>
    </xf>
    <xf numFmtId="0" fontId="16" fillId="4" borderId="1" xfId="0" applyFont="1" applyFill="1" applyBorder="1" applyAlignment="1" applyProtection="1">
      <alignment vertical="center"/>
      <protection hidden="1"/>
    </xf>
    <xf numFmtId="0" fontId="16" fillId="4" borderId="2" xfId="0" applyFont="1" applyFill="1" applyBorder="1" applyAlignment="1" applyProtection="1">
      <alignment vertical="center"/>
      <protection hidden="1"/>
    </xf>
    <xf numFmtId="0" fontId="16" fillId="4" borderId="3" xfId="0" applyFont="1" applyFill="1" applyBorder="1" applyAlignment="1" applyProtection="1">
      <alignment vertical="center"/>
      <protection hidden="1"/>
    </xf>
    <xf numFmtId="0" fontId="16" fillId="4" borderId="4" xfId="0" applyFont="1" applyFill="1" applyBorder="1" applyAlignment="1" applyProtection="1">
      <alignment vertical="center"/>
      <protection hidden="1"/>
    </xf>
    <xf numFmtId="0" fontId="16" fillId="4" borderId="0" xfId="0" applyFont="1" applyFill="1" applyBorder="1" applyAlignment="1" applyProtection="1">
      <alignment vertical="center"/>
      <protection hidden="1"/>
    </xf>
    <xf numFmtId="0" fontId="16" fillId="4" borderId="5" xfId="0" applyFont="1" applyFill="1" applyBorder="1" applyAlignment="1" applyProtection="1">
      <alignment vertical="center"/>
      <protection hidden="1"/>
    </xf>
    <xf numFmtId="0" fontId="16" fillId="4" borderId="4" xfId="0" quotePrefix="1" applyFont="1" applyFill="1" applyBorder="1" applyAlignment="1" applyProtection="1">
      <alignment horizontal="left" vertical="center"/>
      <protection hidden="1"/>
    </xf>
    <xf numFmtId="0" fontId="15" fillId="4" borderId="0" xfId="0" applyFont="1" applyFill="1" applyBorder="1" applyAlignment="1" applyProtection="1">
      <alignment vertical="center"/>
      <protection hidden="1"/>
    </xf>
    <xf numFmtId="0" fontId="16" fillId="4" borderId="6" xfId="0" applyFont="1" applyFill="1" applyBorder="1" applyAlignment="1" applyProtection="1">
      <alignment vertical="center"/>
      <protection hidden="1"/>
    </xf>
    <xf numFmtId="0" fontId="16" fillId="4" borderId="9" xfId="0" applyFont="1" applyFill="1" applyBorder="1" applyAlignment="1" applyProtection="1">
      <alignment vertical="center"/>
      <protection hidden="1"/>
    </xf>
    <xf numFmtId="0" fontId="16" fillId="4" borderId="10" xfId="0" applyFont="1" applyFill="1" applyBorder="1" applyAlignment="1" applyProtection="1">
      <alignment vertical="center"/>
      <protection hidden="1"/>
    </xf>
    <xf numFmtId="0" fontId="3" fillId="0" borderId="0" xfId="4" applyAlignment="1" applyProtection="1">
      <alignment vertical="center"/>
      <protection locked="0"/>
    </xf>
    <xf numFmtId="0" fontId="9" fillId="0" borderId="0" xfId="4" applyFont="1" applyAlignment="1" applyProtection="1">
      <alignment vertical="center"/>
      <protection locked="0"/>
    </xf>
    <xf numFmtId="0" fontId="9" fillId="8" borderId="11" xfId="4" applyFont="1" applyFill="1" applyBorder="1" applyAlignment="1" applyProtection="1">
      <alignment vertical="center"/>
      <protection locked="0"/>
    </xf>
    <xf numFmtId="0" fontId="9" fillId="0" borderId="0" xfId="4" applyFont="1" applyAlignment="1" applyProtection="1">
      <alignment vertical="top"/>
      <protection locked="0"/>
    </xf>
    <xf numFmtId="0" fontId="9" fillId="0" borderId="11" xfId="4" applyFont="1" applyBorder="1" applyAlignment="1" applyProtection="1">
      <alignment vertical="top" wrapText="1"/>
      <protection locked="0"/>
    </xf>
    <xf numFmtId="0" fontId="9" fillId="0" borderId="11" xfId="4" applyFont="1" applyBorder="1" applyAlignment="1" applyProtection="1">
      <alignment horizontal="left" vertical="top" wrapText="1"/>
      <protection locked="0"/>
    </xf>
    <xf numFmtId="0" fontId="21" fillId="0" borderId="0" xfId="4" applyFont="1" applyAlignment="1" applyProtection="1">
      <alignment vertical="center"/>
      <protection hidden="1"/>
    </xf>
    <xf numFmtId="0" fontId="21" fillId="0" borderId="0" xfId="4" applyFont="1" applyAlignment="1" applyProtection="1">
      <alignment horizontal="center" vertical="center"/>
      <protection hidden="1"/>
    </xf>
    <xf numFmtId="49" fontId="21" fillId="0" borderId="0" xfId="4" applyNumberFormat="1" applyFont="1" applyAlignment="1" applyProtection="1">
      <alignment horizontal="center" vertical="center"/>
      <protection hidden="1"/>
    </xf>
    <xf numFmtId="14" fontId="21" fillId="0" borderId="0" xfId="4" applyNumberFormat="1" applyFont="1" applyAlignment="1" applyProtection="1">
      <alignment horizontal="center" vertical="center"/>
      <protection hidden="1"/>
    </xf>
    <xf numFmtId="0" fontId="21" fillId="0" borderId="18" xfId="4" applyFont="1" applyBorder="1" applyAlignment="1" applyProtection="1">
      <alignment vertical="center"/>
      <protection hidden="1"/>
    </xf>
    <xf numFmtId="0" fontId="21" fillId="0" borderId="18" xfId="4" applyFont="1" applyBorder="1" applyAlignment="1" applyProtection="1">
      <alignment horizontal="center" vertical="center"/>
      <protection hidden="1"/>
    </xf>
    <xf numFmtId="49" fontId="21" fillId="0" borderId="18" xfId="4" applyNumberFormat="1" applyFont="1" applyBorder="1" applyAlignment="1" applyProtection="1">
      <alignment horizontal="center" vertical="center"/>
      <protection hidden="1"/>
    </xf>
    <xf numFmtId="14" fontId="21" fillId="0" borderId="18" xfId="4" applyNumberFormat="1" applyFont="1" applyBorder="1" applyAlignment="1" applyProtection="1">
      <alignment horizontal="center" vertical="center"/>
      <protection hidden="1"/>
    </xf>
    <xf numFmtId="49" fontId="21" fillId="5" borderId="20" xfId="4" applyNumberFormat="1" applyFont="1" applyFill="1" applyBorder="1" applyAlignment="1" applyProtection="1">
      <alignment horizontal="center" vertical="center" wrapText="1"/>
      <protection hidden="1"/>
    </xf>
    <xf numFmtId="14" fontId="21" fillId="5" borderId="20" xfId="4" applyNumberFormat="1" applyFont="1" applyFill="1" applyBorder="1" applyAlignment="1" applyProtection="1">
      <alignment horizontal="center" vertical="center" wrapText="1"/>
      <protection hidden="1"/>
    </xf>
    <xf numFmtId="49" fontId="21" fillId="5" borderId="22" xfId="4" applyNumberFormat="1" applyFont="1" applyFill="1" applyBorder="1" applyAlignment="1" applyProtection="1">
      <alignment horizontal="center" vertical="center" wrapText="1"/>
      <protection hidden="1"/>
    </xf>
    <xf numFmtId="14" fontId="21" fillId="5" borderId="22" xfId="4" applyNumberFormat="1" applyFont="1" applyFill="1" applyBorder="1" applyAlignment="1" applyProtection="1">
      <alignment horizontal="center" vertical="center" wrapText="1"/>
      <protection hidden="1"/>
    </xf>
    <xf numFmtId="49" fontId="22" fillId="5" borderId="22" xfId="4" applyNumberFormat="1" applyFont="1" applyFill="1" applyBorder="1" applyAlignment="1" applyProtection="1">
      <alignment horizontal="center" vertical="center" wrapText="1"/>
      <protection hidden="1"/>
    </xf>
    <xf numFmtId="14" fontId="22" fillId="5" borderId="22" xfId="4" applyNumberFormat="1" applyFont="1" applyFill="1" applyBorder="1" applyAlignment="1" applyProtection="1">
      <alignment horizontal="center" vertical="center" wrapText="1"/>
      <protection hidden="1"/>
    </xf>
    <xf numFmtId="49" fontId="21" fillId="0" borderId="0" xfId="4" applyNumberFormat="1" applyFont="1" applyBorder="1" applyAlignment="1" applyProtection="1">
      <alignment horizontal="center" vertical="center"/>
      <protection hidden="1"/>
    </xf>
    <xf numFmtId="0" fontId="23" fillId="10" borderId="23" xfId="4" applyFont="1" applyFill="1" applyBorder="1" applyAlignment="1" applyProtection="1">
      <alignment horizontal="center" vertical="center" wrapText="1"/>
      <protection hidden="1"/>
    </xf>
    <xf numFmtId="0" fontId="23" fillId="10" borderId="24" xfId="4" applyFont="1" applyFill="1" applyBorder="1" applyAlignment="1" applyProtection="1">
      <alignment horizontal="center" vertical="center" wrapText="1"/>
      <protection hidden="1"/>
    </xf>
    <xf numFmtId="0" fontId="23" fillId="10" borderId="26" xfId="4" applyFont="1" applyFill="1" applyBorder="1" applyAlignment="1" applyProtection="1">
      <alignment horizontal="center" vertical="center" wrapText="1"/>
      <protection hidden="1"/>
    </xf>
    <xf numFmtId="49" fontId="23" fillId="10" borderId="26" xfId="4" applyNumberFormat="1" applyFont="1" applyFill="1" applyBorder="1" applyAlignment="1" applyProtection="1">
      <alignment horizontal="center" vertical="center" wrapText="1"/>
      <protection hidden="1"/>
    </xf>
    <xf numFmtId="14" fontId="23" fillId="10" borderId="27" xfId="4" applyNumberFormat="1" applyFont="1" applyFill="1" applyBorder="1" applyAlignment="1" applyProtection="1">
      <alignment horizontal="center" vertical="center" wrapText="1"/>
      <protection hidden="1"/>
    </xf>
    <xf numFmtId="49" fontId="6" fillId="0" borderId="0" xfId="4" applyNumberFormat="1" applyFont="1" applyFill="1" applyBorder="1" applyAlignment="1" applyProtection="1">
      <alignment horizontal="center" vertical="center" wrapText="1"/>
      <protection hidden="1"/>
    </xf>
    <xf numFmtId="49" fontId="6" fillId="0" borderId="0" xfId="4" applyNumberFormat="1" applyFont="1" applyFill="1" applyBorder="1" applyAlignment="1" applyProtection="1">
      <alignment horizontal="right" vertical="center" wrapText="1"/>
      <protection hidden="1"/>
    </xf>
    <xf numFmtId="49" fontId="22" fillId="0" borderId="0" xfId="4" applyNumberFormat="1" applyFont="1" applyFill="1" applyBorder="1" applyAlignment="1" applyProtection="1">
      <alignment horizontal="center" vertical="center"/>
      <protection hidden="1"/>
    </xf>
    <xf numFmtId="14" fontId="6" fillId="0" borderId="0" xfId="4" applyNumberFormat="1" applyFont="1" applyFill="1" applyBorder="1" applyAlignment="1" applyProtection="1">
      <alignment horizontal="center" vertical="center" wrapText="1"/>
      <protection hidden="1"/>
    </xf>
    <xf numFmtId="14" fontId="9" fillId="0" borderId="0" xfId="4" applyNumberFormat="1" applyFont="1" applyFill="1" applyBorder="1" applyAlignment="1" applyProtection="1">
      <alignment horizontal="right" vertical="center"/>
      <protection hidden="1"/>
    </xf>
    <xf numFmtId="0" fontId="21" fillId="0" borderId="0" xfId="4" applyFont="1" applyBorder="1" applyAlignment="1" applyProtection="1">
      <alignment vertical="center"/>
      <protection hidden="1"/>
    </xf>
    <xf numFmtId="0" fontId="21" fillId="0" borderId="0" xfId="4" applyFont="1" applyFill="1" applyBorder="1" applyAlignment="1" applyProtection="1">
      <alignment vertical="center"/>
      <protection hidden="1"/>
    </xf>
    <xf numFmtId="0" fontId="21" fillId="0" borderId="0" xfId="4" applyFont="1" applyFill="1" applyBorder="1" applyAlignment="1" applyProtection="1">
      <alignment horizontal="center" vertical="center"/>
      <protection hidden="1"/>
    </xf>
    <xf numFmtId="49" fontId="21" fillId="0" borderId="0" xfId="4" applyNumberFormat="1" applyFont="1" applyFill="1" applyBorder="1" applyAlignment="1" applyProtection="1">
      <alignment horizontal="center" vertical="center"/>
      <protection hidden="1"/>
    </xf>
    <xf numFmtId="14" fontId="21" fillId="0" borderId="0" xfId="4" applyNumberFormat="1" applyFont="1" applyFill="1" applyBorder="1" applyAlignment="1" applyProtection="1">
      <alignment horizontal="center" vertical="center"/>
      <protection hidden="1"/>
    </xf>
    <xf numFmtId="0" fontId="24" fillId="0" borderId="0" xfId="4" applyFont="1" applyFill="1" applyBorder="1" applyAlignment="1" applyProtection="1">
      <alignment horizontal="center" vertical="center"/>
      <protection hidden="1"/>
    </xf>
    <xf numFmtId="0" fontId="21" fillId="0" borderId="0" xfId="4" applyFont="1" applyFill="1" applyAlignment="1" applyProtection="1">
      <alignment vertical="center"/>
      <protection hidden="1"/>
    </xf>
    <xf numFmtId="0" fontId="21" fillId="0" borderId="0" xfId="4" applyFont="1" applyFill="1" applyAlignment="1" applyProtection="1">
      <alignment horizontal="center" vertical="center"/>
      <protection hidden="1"/>
    </xf>
    <xf numFmtId="49" fontId="21" fillId="0" borderId="0" xfId="4" applyNumberFormat="1" applyFont="1" applyFill="1" applyAlignment="1" applyProtection="1">
      <alignment horizontal="center" vertical="center"/>
      <protection hidden="1"/>
    </xf>
    <xf numFmtId="14" fontId="21" fillId="0" borderId="0" xfId="4" applyNumberFormat="1" applyFont="1" applyFill="1" applyAlignment="1" applyProtection="1">
      <alignment horizontal="center" vertical="center"/>
      <protection hidden="1"/>
    </xf>
    <xf numFmtId="0" fontId="21" fillId="6" borderId="0" xfId="4" applyFont="1" applyFill="1" applyBorder="1" applyAlignment="1" applyProtection="1">
      <alignment vertical="center"/>
      <protection hidden="1"/>
    </xf>
    <xf numFmtId="0" fontId="21" fillId="6" borderId="0" xfId="4" applyFont="1" applyFill="1" applyBorder="1" applyAlignment="1" applyProtection="1">
      <alignment horizontal="center" vertical="center"/>
      <protection hidden="1"/>
    </xf>
    <xf numFmtId="49" fontId="21" fillId="6" borderId="0" xfId="4" applyNumberFormat="1" applyFont="1" applyFill="1" applyBorder="1" applyAlignment="1" applyProtection="1">
      <alignment horizontal="center" vertical="center"/>
      <protection hidden="1"/>
    </xf>
    <xf numFmtId="14" fontId="21" fillId="6" borderId="0" xfId="4" applyNumberFormat="1" applyFont="1" applyFill="1" applyBorder="1" applyAlignment="1" applyProtection="1">
      <alignment horizontal="center" vertical="center"/>
      <protection hidden="1"/>
    </xf>
    <xf numFmtId="0" fontId="24" fillId="6" borderId="0" xfId="4" applyFont="1" applyFill="1" applyBorder="1" applyAlignment="1" applyProtection="1">
      <alignment horizontal="center" vertical="center"/>
      <protection hidden="1"/>
    </xf>
    <xf numFmtId="0" fontId="20" fillId="0" borderId="12" xfId="4" applyFont="1" applyBorder="1" applyAlignment="1" applyProtection="1">
      <alignment horizontal="center" vertical="center"/>
      <protection locked="0" hidden="1"/>
    </xf>
    <xf numFmtId="14" fontId="9" fillId="6" borderId="12" xfId="4" applyNumberFormat="1" applyFont="1" applyFill="1" applyBorder="1" applyAlignment="1" applyProtection="1">
      <alignment horizontal="right" vertical="center"/>
      <protection hidden="1"/>
    </xf>
    <xf numFmtId="0" fontId="25" fillId="6" borderId="0" xfId="4" applyFont="1" applyFill="1" applyBorder="1" applyAlignment="1" applyProtection="1">
      <alignment vertical="center"/>
      <protection hidden="1"/>
    </xf>
    <xf numFmtId="0" fontId="9" fillId="7" borderId="0" xfId="4" applyFont="1" applyFill="1" applyBorder="1" applyAlignment="1" applyProtection="1">
      <alignment horizontal="right" vertical="center"/>
      <protection hidden="1"/>
    </xf>
    <xf numFmtId="0" fontId="28" fillId="7" borderId="0" xfId="4" applyFont="1" applyFill="1" applyBorder="1" applyAlignment="1" applyProtection="1">
      <alignment vertical="center"/>
      <protection hidden="1"/>
    </xf>
    <xf numFmtId="14" fontId="21" fillId="5" borderId="37" xfId="4" applyNumberFormat="1" applyFont="1" applyFill="1" applyBorder="1" applyAlignment="1" applyProtection="1">
      <alignment horizontal="center" vertical="center" wrapText="1"/>
      <protection hidden="1"/>
    </xf>
    <xf numFmtId="49" fontId="21" fillId="5" borderId="37" xfId="4" applyNumberFormat="1" applyFont="1" applyFill="1" applyBorder="1" applyAlignment="1" applyProtection="1">
      <alignment horizontal="center" vertical="center" wrapText="1"/>
      <protection hidden="1"/>
    </xf>
    <xf numFmtId="0" fontId="10" fillId="0" borderId="0" xfId="0" applyFont="1" applyFill="1" applyAlignment="1" applyProtection="1">
      <alignment vertical="center"/>
      <protection hidden="1"/>
    </xf>
    <xf numFmtId="0" fontId="29" fillId="0" borderId="0" xfId="0" applyFont="1" applyAlignment="1" applyProtection="1">
      <alignment vertical="center"/>
      <protection hidden="1"/>
    </xf>
    <xf numFmtId="0" fontId="0" fillId="0" borderId="0" xfId="0" applyAlignment="1" applyProtection="1">
      <alignment vertical="center"/>
      <protection hidden="1"/>
    </xf>
    <xf numFmtId="0" fontId="1" fillId="0" borderId="0" xfId="0" applyFont="1" applyAlignment="1" applyProtection="1">
      <alignment vertical="center"/>
      <protection hidden="1"/>
    </xf>
    <xf numFmtId="0" fontId="0" fillId="11" borderId="14" xfId="0" applyFill="1" applyBorder="1" applyAlignment="1" applyProtection="1">
      <alignment vertical="center"/>
      <protection hidden="1"/>
    </xf>
    <xf numFmtId="0" fontId="0" fillId="11" borderId="17" xfId="0" applyFill="1" applyBorder="1" applyAlignment="1" applyProtection="1">
      <alignment vertical="center"/>
      <protection hidden="1"/>
    </xf>
    <xf numFmtId="0" fontId="0" fillId="11" borderId="4" xfId="0" applyFill="1" applyBorder="1" applyAlignment="1" applyProtection="1">
      <alignment vertical="center"/>
      <protection hidden="1"/>
    </xf>
    <xf numFmtId="0" fontId="0" fillId="11" borderId="5" xfId="0" applyFill="1" applyBorder="1" applyAlignment="1" applyProtection="1">
      <alignment vertical="center"/>
      <protection hidden="1"/>
    </xf>
    <xf numFmtId="0" fontId="0" fillId="14" borderId="0" xfId="0" applyFill="1" applyBorder="1" applyAlignment="1" applyProtection="1">
      <alignment vertical="center"/>
      <protection hidden="1"/>
    </xf>
    <xf numFmtId="0" fontId="0" fillId="14" borderId="5" xfId="0" applyFill="1" applyBorder="1" applyAlignment="1" applyProtection="1">
      <alignment vertical="center"/>
      <protection hidden="1"/>
    </xf>
    <xf numFmtId="0" fontId="0" fillId="4" borderId="4" xfId="0" applyFill="1" applyBorder="1" applyAlignment="1" applyProtection="1">
      <alignment vertical="center"/>
      <protection hidden="1"/>
    </xf>
    <xf numFmtId="0" fontId="0" fillId="4" borderId="0" xfId="0" applyFill="1" applyBorder="1" applyAlignment="1" applyProtection="1">
      <alignment vertical="center"/>
      <protection hidden="1"/>
    </xf>
    <xf numFmtId="0" fontId="0" fillId="4" borderId="5" xfId="0" applyFill="1" applyBorder="1" applyAlignment="1" applyProtection="1">
      <alignment vertical="center"/>
      <protection hidden="1"/>
    </xf>
    <xf numFmtId="0" fontId="0" fillId="4" borderId="6" xfId="0" applyFill="1" applyBorder="1" applyAlignment="1" applyProtection="1">
      <alignment vertical="center"/>
      <protection hidden="1"/>
    </xf>
    <xf numFmtId="0" fontId="0" fillId="4" borderId="9" xfId="0" applyFill="1" applyBorder="1" applyAlignment="1" applyProtection="1">
      <alignment vertical="center"/>
      <protection hidden="1"/>
    </xf>
    <xf numFmtId="0" fontId="0" fillId="4" borderId="10" xfId="0" applyFill="1" applyBorder="1" applyAlignment="1" applyProtection="1">
      <alignment vertical="center"/>
      <protection hidden="1"/>
    </xf>
    <xf numFmtId="0" fontId="31" fillId="4" borderId="4" xfId="0" applyFont="1" applyFill="1" applyBorder="1" applyAlignment="1" applyProtection="1">
      <alignment vertical="center"/>
      <protection hidden="1"/>
    </xf>
    <xf numFmtId="0" fontId="1" fillId="4" borderId="4" xfId="0" applyFont="1" applyFill="1" applyBorder="1" applyAlignment="1" applyProtection="1">
      <alignment vertical="center"/>
      <protection hidden="1"/>
    </xf>
    <xf numFmtId="0" fontId="1" fillId="4" borderId="0" xfId="0" applyFont="1" applyFill="1" applyBorder="1" applyAlignment="1" applyProtection="1">
      <alignment vertical="center"/>
      <protection hidden="1"/>
    </xf>
    <xf numFmtId="0" fontId="1" fillId="4" borderId="5" xfId="0" applyFont="1" applyFill="1" applyBorder="1" applyAlignment="1" applyProtection="1">
      <alignment vertical="center"/>
      <protection hidden="1"/>
    </xf>
    <xf numFmtId="0" fontId="1" fillId="4" borderId="0" xfId="0" applyNumberFormat="1" applyFont="1" applyFill="1" applyBorder="1" applyAlignment="1" applyProtection="1">
      <alignment horizontal="right" vertical="center"/>
      <protection hidden="1"/>
    </xf>
    <xf numFmtId="0" fontId="1" fillId="4" borderId="6" xfId="0" applyFont="1" applyFill="1" applyBorder="1" applyAlignment="1" applyProtection="1">
      <alignment vertical="center"/>
      <protection hidden="1"/>
    </xf>
    <xf numFmtId="0" fontId="1" fillId="4" borderId="9" xfId="0" applyFont="1" applyFill="1" applyBorder="1" applyAlignment="1" applyProtection="1">
      <alignment vertical="center"/>
      <protection hidden="1"/>
    </xf>
    <xf numFmtId="0" fontId="1" fillId="4" borderId="10" xfId="0" applyFont="1" applyFill="1" applyBorder="1" applyAlignment="1" applyProtection="1">
      <alignment vertical="center"/>
      <protection hidden="1"/>
    </xf>
    <xf numFmtId="0" fontId="1" fillId="4" borderId="0" xfId="0" quotePrefix="1" applyFont="1" applyFill="1" applyBorder="1" applyAlignment="1" applyProtection="1">
      <alignment vertical="center"/>
      <protection hidden="1"/>
    </xf>
    <xf numFmtId="0" fontId="5" fillId="4" borderId="0" xfId="0" applyFont="1" applyFill="1" applyBorder="1" applyAlignment="1" applyProtection="1">
      <alignment horizontal="justify" vertical="center" wrapText="1"/>
      <protection hidden="1"/>
    </xf>
    <xf numFmtId="0" fontId="2" fillId="4" borderId="0" xfId="0" applyFont="1" applyFill="1" applyBorder="1" applyAlignment="1" applyProtection="1">
      <alignment vertical="center"/>
      <protection hidden="1"/>
    </xf>
    <xf numFmtId="0" fontId="2" fillId="4" borderId="0" xfId="0" applyFont="1" applyFill="1" applyBorder="1" applyAlignment="1" applyProtection="1">
      <alignment horizontal="right" vertical="center"/>
      <protection hidden="1"/>
    </xf>
    <xf numFmtId="0" fontId="1" fillId="0" borderId="0" xfId="0" applyFont="1" applyBorder="1" applyAlignment="1" applyProtection="1">
      <alignment vertical="center"/>
      <protection hidden="1"/>
    </xf>
    <xf numFmtId="0" fontId="0" fillId="0" borderId="0" xfId="0" applyBorder="1" applyAlignment="1" applyProtection="1">
      <alignment vertical="center"/>
      <protection hidden="1"/>
    </xf>
    <xf numFmtId="0" fontId="0" fillId="11" borderId="16" xfId="0" applyFill="1" applyBorder="1" applyAlignment="1" applyProtection="1">
      <alignment vertical="center"/>
      <protection hidden="1"/>
    </xf>
    <xf numFmtId="0" fontId="0" fillId="11" borderId="9" xfId="0" applyFill="1" applyBorder="1" applyAlignment="1" applyProtection="1">
      <alignment vertical="center"/>
      <protection hidden="1"/>
    </xf>
    <xf numFmtId="0" fontId="0" fillId="11" borderId="15" xfId="0" applyFill="1" applyBorder="1" applyAlignment="1" applyProtection="1">
      <alignment vertical="center"/>
      <protection hidden="1"/>
    </xf>
    <xf numFmtId="0" fontId="16" fillId="4" borderId="0" xfId="0" applyFont="1" applyFill="1" applyBorder="1" applyAlignment="1" applyProtection="1">
      <alignment horizontal="left" vertical="center"/>
      <protection hidden="1"/>
    </xf>
    <xf numFmtId="0" fontId="16" fillId="4" borderId="5" xfId="0" applyFont="1" applyFill="1" applyBorder="1" applyAlignment="1" applyProtection="1">
      <alignment horizontal="left" vertical="center"/>
      <protection hidden="1"/>
    </xf>
    <xf numFmtId="0" fontId="15" fillId="4" borderId="0" xfId="0" applyFont="1" applyFill="1" applyBorder="1" applyAlignment="1" applyProtection="1">
      <alignment horizontal="left" vertical="center"/>
      <protection hidden="1"/>
    </xf>
    <xf numFmtId="0" fontId="15" fillId="4" borderId="0" xfId="0" quotePrefix="1" applyFont="1" applyFill="1" applyBorder="1" applyAlignment="1" applyProtection="1">
      <alignment horizontal="left" vertical="center"/>
      <protection hidden="1"/>
    </xf>
    <xf numFmtId="0" fontId="15" fillId="4" borderId="0" xfId="0" applyFont="1" applyFill="1" applyBorder="1" applyAlignment="1" applyProtection="1">
      <alignment horizontal="center" vertical="top"/>
      <protection hidden="1"/>
    </xf>
    <xf numFmtId="0" fontId="15" fillId="4" borderId="0" xfId="0" applyFont="1" applyFill="1" applyBorder="1" applyAlignment="1" applyProtection="1">
      <alignment horizontal="center" vertical="center"/>
      <protection hidden="1"/>
    </xf>
    <xf numFmtId="0" fontId="15" fillId="4" borderId="0" xfId="0" quotePrefix="1" applyFont="1" applyFill="1" applyBorder="1" applyAlignment="1" applyProtection="1">
      <alignment horizontal="center" vertical="center"/>
      <protection hidden="1"/>
    </xf>
    <xf numFmtId="0" fontId="7" fillId="0" borderId="0" xfId="0" applyFont="1" applyAlignment="1" applyProtection="1">
      <alignment vertical="center"/>
      <protection hidden="1"/>
    </xf>
    <xf numFmtId="0" fontId="7" fillId="0" borderId="0" xfId="0" applyFont="1" applyFill="1" applyBorder="1" applyAlignment="1" applyProtection="1">
      <alignment vertical="center"/>
      <protection hidden="1"/>
    </xf>
    <xf numFmtId="0" fontId="9" fillId="0" borderId="11" xfId="0" applyFont="1" applyFill="1" applyBorder="1" applyAlignment="1" applyProtection="1">
      <alignment vertical="center"/>
      <protection hidden="1"/>
    </xf>
    <xf numFmtId="0" fontId="9" fillId="8" borderId="11" xfId="0" applyFont="1" applyFill="1" applyBorder="1" applyAlignment="1" applyProtection="1">
      <alignment vertical="center"/>
      <protection hidden="1"/>
    </xf>
    <xf numFmtId="0" fontId="8" fillId="15" borderId="11" xfId="0" applyFont="1" applyFill="1" applyBorder="1" applyAlignment="1" applyProtection="1">
      <alignment horizontal="center" vertical="center"/>
      <protection hidden="1"/>
    </xf>
    <xf numFmtId="173" fontId="8" fillId="0" borderId="0" xfId="0" applyNumberFormat="1" applyFont="1" applyFill="1" applyBorder="1" applyAlignment="1" applyProtection="1">
      <alignment vertical="center"/>
      <protection hidden="1"/>
    </xf>
    <xf numFmtId="171" fontId="8" fillId="0" borderId="0" xfId="0" applyNumberFormat="1" applyFont="1" applyFill="1" applyBorder="1" applyAlignment="1" applyProtection="1">
      <alignment horizontal="left" vertical="center"/>
      <protection hidden="1"/>
    </xf>
    <xf numFmtId="0" fontId="9" fillId="0" borderId="0" xfId="0" applyFont="1" applyFill="1" applyBorder="1" applyAlignment="1" applyProtection="1">
      <alignment vertical="center"/>
      <protection hidden="1"/>
    </xf>
    <xf numFmtId="0" fontId="37" fillId="4" borderId="9" xfId="0" applyFont="1" applyFill="1" applyBorder="1" applyAlignment="1" applyProtection="1">
      <alignment vertical="center"/>
      <protection hidden="1"/>
    </xf>
    <xf numFmtId="0" fontId="38" fillId="0" borderId="0" xfId="4" applyFont="1" applyAlignment="1" applyProtection="1">
      <alignment vertical="center"/>
      <protection locked="0"/>
    </xf>
    <xf numFmtId="0" fontId="7" fillId="0" borderId="0" xfId="0" applyFont="1" applyFill="1" applyAlignment="1" applyProtection="1">
      <alignment vertical="center"/>
      <protection hidden="1"/>
    </xf>
    <xf numFmtId="0" fontId="7" fillId="0" borderId="0" xfId="0" applyFont="1" applyBorder="1" applyAlignment="1" applyProtection="1">
      <alignment vertical="center"/>
      <protection hidden="1"/>
    </xf>
    <xf numFmtId="169" fontId="7" fillId="0" borderId="0" xfId="0" applyNumberFormat="1" applyFont="1" applyAlignment="1" applyProtection="1">
      <alignment vertical="center"/>
      <protection hidden="1"/>
    </xf>
    <xf numFmtId="7" fontId="7" fillId="0" borderId="0" xfId="0" applyNumberFormat="1" applyFont="1" applyAlignment="1" applyProtection="1">
      <alignment vertical="center"/>
      <protection hidden="1"/>
    </xf>
    <xf numFmtId="0" fontId="37" fillId="0" borderId="0" xfId="0" applyFont="1" applyBorder="1" applyAlignment="1" applyProtection="1">
      <alignment vertical="center"/>
      <protection hidden="1"/>
    </xf>
    <xf numFmtId="0" fontId="37" fillId="0" borderId="0" xfId="0" applyFont="1" applyAlignment="1" applyProtection="1">
      <alignment vertical="center"/>
      <protection hidden="1"/>
    </xf>
    <xf numFmtId="166" fontId="2" fillId="4" borderId="0" xfId="0" applyNumberFormat="1" applyFont="1" applyFill="1" applyBorder="1" applyAlignment="1" applyProtection="1">
      <alignment vertical="center"/>
      <protection hidden="1"/>
    </xf>
    <xf numFmtId="0" fontId="9" fillId="0" borderId="0" xfId="4" applyFont="1" applyAlignment="1" applyProtection="1">
      <alignment horizontal="center" vertical="center"/>
      <protection locked="0"/>
    </xf>
    <xf numFmtId="0" fontId="2" fillId="4" borderId="0" xfId="0" applyFont="1" applyFill="1" applyBorder="1" applyAlignment="1" applyProtection="1">
      <alignment horizontal="left" vertical="center"/>
      <protection hidden="1"/>
    </xf>
    <xf numFmtId="166" fontId="1" fillId="4" borderId="42" xfId="0" applyNumberFormat="1" applyFont="1" applyFill="1" applyBorder="1" applyAlignment="1" applyProtection="1">
      <alignment vertical="center"/>
      <protection hidden="1"/>
    </xf>
    <xf numFmtId="0" fontId="33" fillId="4" borderId="0" xfId="0" applyFont="1" applyFill="1" applyBorder="1" applyAlignment="1" applyProtection="1">
      <alignment horizontal="right" vertical="center"/>
      <protection hidden="1"/>
    </xf>
    <xf numFmtId="0" fontId="31" fillId="4" borderId="43" xfId="0" applyFont="1" applyFill="1" applyBorder="1" applyAlignment="1" applyProtection="1">
      <alignment vertical="center"/>
      <protection hidden="1"/>
    </xf>
    <xf numFmtId="0" fontId="1" fillId="4" borderId="42" xfId="0" applyFont="1" applyFill="1" applyBorder="1" applyAlignment="1" applyProtection="1">
      <alignment vertical="center"/>
      <protection hidden="1"/>
    </xf>
    <xf numFmtId="0" fontId="1" fillId="4" borderId="44" xfId="0" applyFont="1" applyFill="1" applyBorder="1" applyAlignment="1" applyProtection="1">
      <alignment vertical="center"/>
      <protection hidden="1"/>
    </xf>
    <xf numFmtId="0" fontId="1" fillId="4" borderId="0" xfId="0" applyFont="1" applyFill="1"/>
    <xf numFmtId="0" fontId="29" fillId="0" borderId="0" xfId="0" applyFont="1" applyFill="1" applyAlignment="1" applyProtection="1">
      <alignment vertical="center"/>
      <protection hidden="1"/>
    </xf>
    <xf numFmtId="0" fontId="0" fillId="0" borderId="0" xfId="0" applyFill="1" applyAlignment="1" applyProtection="1">
      <alignment vertical="center"/>
      <protection hidden="1"/>
    </xf>
    <xf numFmtId="0" fontId="11" fillId="0" borderId="0" xfId="0" applyFont="1" applyFill="1" applyAlignment="1" applyProtection="1">
      <alignment vertical="center"/>
      <protection hidden="1"/>
    </xf>
    <xf numFmtId="0" fontId="1" fillId="4" borderId="0" xfId="0" applyFont="1" applyFill="1" applyBorder="1" applyAlignment="1" applyProtection="1">
      <alignment vertical="center" wrapText="1"/>
      <protection hidden="1"/>
    </xf>
    <xf numFmtId="0" fontId="1" fillId="4" borderId="0" xfId="0" applyFont="1" applyFill="1" applyBorder="1" applyAlignment="1" applyProtection="1">
      <alignment horizontal="left" vertical="center" wrapText="1"/>
      <protection hidden="1"/>
    </xf>
    <xf numFmtId="0" fontId="8" fillId="7" borderId="34" xfId="0" applyFont="1" applyFill="1" applyBorder="1" applyAlignment="1" applyProtection="1">
      <alignment horizontal="center" vertical="center"/>
      <protection hidden="1"/>
    </xf>
    <xf numFmtId="174" fontId="9" fillId="0" borderId="11" xfId="0" applyNumberFormat="1" applyFont="1" applyBorder="1" applyAlignment="1" applyProtection="1">
      <alignment horizontal="center" vertical="center"/>
      <protection hidden="1"/>
    </xf>
    <xf numFmtId="172" fontId="9" fillId="6" borderId="11" xfId="0" applyNumberFormat="1" applyFont="1" applyFill="1" applyBorder="1" applyAlignment="1" applyProtection="1">
      <alignment horizontal="center" vertical="center"/>
      <protection hidden="1"/>
    </xf>
    <xf numFmtId="0" fontId="9" fillId="0" borderId="11" xfId="0" applyFont="1" applyBorder="1" applyAlignment="1" applyProtection="1">
      <alignment horizontal="center" vertical="center"/>
      <protection hidden="1"/>
    </xf>
    <xf numFmtId="0" fontId="20" fillId="0" borderId="11" xfId="0" applyFont="1" applyFill="1" applyBorder="1" applyAlignment="1" applyProtection="1">
      <alignment vertical="center"/>
      <protection locked="0" hidden="1"/>
    </xf>
    <xf numFmtId="0" fontId="8" fillId="7" borderId="11" xfId="0" applyFont="1" applyFill="1" applyBorder="1" applyAlignment="1" applyProtection="1">
      <alignment horizontal="center" vertical="center"/>
      <protection hidden="1"/>
    </xf>
    <xf numFmtId="165" fontId="4" fillId="8" borderId="11" xfId="5" applyFont="1" applyFill="1" applyBorder="1" applyAlignment="1" applyProtection="1">
      <alignment vertical="center"/>
      <protection hidden="1"/>
    </xf>
    <xf numFmtId="0" fontId="9"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164" fontId="9" fillId="0" borderId="0" xfId="6" applyFont="1" applyAlignment="1" applyProtection="1">
      <alignment vertical="center"/>
      <protection hidden="1"/>
    </xf>
    <xf numFmtId="165" fontId="9" fillId="0" borderId="0" xfId="5" applyFont="1" applyAlignment="1" applyProtection="1">
      <alignment vertical="center"/>
      <protection hidden="1"/>
    </xf>
    <xf numFmtId="165" fontId="9" fillId="0" borderId="0" xfId="5" applyFont="1" applyFill="1" applyBorder="1" applyAlignment="1" applyProtection="1">
      <alignment vertical="center"/>
      <protection hidden="1"/>
    </xf>
    <xf numFmtId="0" fontId="9" fillId="0" borderId="0" xfId="0" applyFont="1" applyFill="1" applyAlignment="1" applyProtection="1">
      <alignment vertical="center"/>
      <protection hidden="1"/>
    </xf>
    <xf numFmtId="164" fontId="9" fillId="0" borderId="0" xfId="6" applyFont="1" applyFill="1" applyBorder="1" applyAlignment="1" applyProtection="1">
      <alignment vertical="center"/>
      <protection hidden="1"/>
    </xf>
    <xf numFmtId="0" fontId="9" fillId="7" borderId="11" xfId="0" applyFont="1" applyFill="1" applyBorder="1" applyAlignment="1" applyProtection="1">
      <alignment horizontal="center" vertical="center"/>
      <protection hidden="1"/>
    </xf>
    <xf numFmtId="171" fontId="9" fillId="0" borderId="0" xfId="0" applyNumberFormat="1" applyFont="1" applyFill="1" applyBorder="1" applyAlignment="1" applyProtection="1">
      <alignment vertical="center"/>
      <protection hidden="1"/>
    </xf>
    <xf numFmtId="0" fontId="41" fillId="0" borderId="11" xfId="0" applyFont="1" applyFill="1" applyBorder="1" applyAlignment="1" applyProtection="1">
      <alignment vertical="center"/>
      <protection hidden="1"/>
    </xf>
    <xf numFmtId="0" fontId="41" fillId="8" borderId="11" xfId="0" applyFont="1" applyFill="1" applyBorder="1" applyAlignment="1" applyProtection="1">
      <alignment vertical="center"/>
      <protection hidden="1"/>
    </xf>
    <xf numFmtId="0" fontId="41" fillId="0" borderId="41" xfId="0" applyFont="1" applyFill="1" applyBorder="1" applyAlignment="1" applyProtection="1">
      <alignment vertical="center"/>
      <protection hidden="1"/>
    </xf>
    <xf numFmtId="0" fontId="41" fillId="8" borderId="41" xfId="0" applyFont="1" applyFill="1" applyBorder="1" applyAlignment="1" applyProtection="1">
      <alignment vertical="center"/>
      <protection hidden="1"/>
    </xf>
    <xf numFmtId="0" fontId="8" fillId="0" borderId="12" xfId="0" applyFont="1" applyFill="1" applyBorder="1" applyAlignment="1" applyProtection="1">
      <alignment vertical="center"/>
      <protection hidden="1"/>
    </xf>
    <xf numFmtId="0" fontId="8" fillId="8" borderId="12" xfId="0" applyFont="1" applyFill="1" applyBorder="1" applyAlignment="1" applyProtection="1">
      <alignment vertical="center"/>
      <protection hidden="1"/>
    </xf>
    <xf numFmtId="0" fontId="9" fillId="0" borderId="0" xfId="0" applyFont="1" applyBorder="1" applyAlignment="1" applyProtection="1">
      <alignment vertical="center"/>
      <protection hidden="1"/>
    </xf>
    <xf numFmtId="171" fontId="9" fillId="15" borderId="11" xfId="0" applyNumberFormat="1" applyFont="1" applyFill="1" applyBorder="1" applyAlignment="1" applyProtection="1">
      <alignment vertical="center"/>
      <protection hidden="1"/>
    </xf>
    <xf numFmtId="0" fontId="4" fillId="0" borderId="0" xfId="0" applyFont="1" applyFill="1" applyBorder="1" applyAlignment="1" applyProtection="1">
      <alignment vertical="center"/>
      <protection hidden="1"/>
    </xf>
    <xf numFmtId="0" fontId="9" fillId="0" borderId="0" xfId="0" quotePrefix="1" applyFont="1" applyFill="1" applyBorder="1" applyAlignment="1" applyProtection="1">
      <alignment vertical="center"/>
      <protection hidden="1"/>
    </xf>
    <xf numFmtId="171" fontId="8" fillId="15" borderId="11" xfId="0" applyNumberFormat="1" applyFont="1" applyFill="1" applyBorder="1" applyAlignment="1" applyProtection="1">
      <alignment vertical="center"/>
      <protection hidden="1"/>
    </xf>
    <xf numFmtId="0" fontId="9" fillId="0" borderId="36" xfId="0" applyFont="1" applyBorder="1" applyAlignment="1" applyProtection="1">
      <alignment vertical="center"/>
      <protection hidden="1"/>
    </xf>
    <xf numFmtId="175" fontId="9" fillId="0" borderId="11" xfId="0" applyNumberFormat="1" applyFont="1" applyBorder="1" applyAlignment="1" applyProtection="1">
      <alignment vertical="center"/>
      <protection hidden="1"/>
    </xf>
    <xf numFmtId="175" fontId="8" fillId="0" borderId="11" xfId="0" applyNumberFormat="1" applyFont="1" applyBorder="1" applyAlignment="1" applyProtection="1">
      <alignment vertical="center"/>
      <protection hidden="1"/>
    </xf>
    <xf numFmtId="0" fontId="9" fillId="0" borderId="49" xfId="0" applyFont="1" applyBorder="1" applyAlignment="1" applyProtection="1">
      <alignment vertical="center"/>
      <protection hidden="1"/>
    </xf>
    <xf numFmtId="0" fontId="9" fillId="0" borderId="50" xfId="0" applyFont="1" applyBorder="1" applyAlignment="1" applyProtection="1">
      <alignment vertical="center"/>
      <protection hidden="1"/>
    </xf>
    <xf numFmtId="0" fontId="9" fillId="8" borderId="11" xfId="0" applyFont="1" applyFill="1" applyBorder="1" applyAlignment="1" applyProtection="1">
      <alignment horizontal="center" vertical="center"/>
      <protection hidden="1"/>
    </xf>
    <xf numFmtId="176" fontId="9" fillId="0" borderId="0" xfId="0" applyNumberFormat="1" applyFont="1" applyFill="1" applyBorder="1" applyAlignment="1" applyProtection="1">
      <alignment horizontal="center" vertical="center"/>
      <protection hidden="1"/>
    </xf>
    <xf numFmtId="0" fontId="9" fillId="0" borderId="0" xfId="0" applyFont="1" applyFill="1" applyBorder="1" applyAlignment="1" applyProtection="1">
      <alignment horizontal="center" vertical="center" wrapText="1"/>
      <protection hidden="1"/>
    </xf>
    <xf numFmtId="177" fontId="9" fillId="0" borderId="0" xfId="5" applyNumberFormat="1" applyFont="1" applyFill="1" applyBorder="1" applyAlignment="1" applyProtection="1">
      <alignment vertical="center"/>
      <protection hidden="1"/>
    </xf>
    <xf numFmtId="178" fontId="9" fillId="0" borderId="0" xfId="5" applyNumberFormat="1" applyFont="1" applyFill="1" applyBorder="1" applyAlignment="1" applyProtection="1">
      <alignment vertical="center"/>
      <protection hidden="1"/>
    </xf>
    <xf numFmtId="10" fontId="9" fillId="8" borderId="12" xfId="0" applyNumberFormat="1" applyFont="1" applyFill="1" applyBorder="1" applyAlignment="1" applyProtection="1">
      <alignment horizontal="right" vertical="center"/>
      <protection hidden="1"/>
    </xf>
    <xf numFmtId="0" fontId="8" fillId="0" borderId="11" xfId="0" applyFont="1" applyBorder="1" applyAlignment="1" applyProtection="1">
      <alignment horizontal="center" vertical="center"/>
      <protection hidden="1"/>
    </xf>
    <xf numFmtId="0" fontId="9" fillId="8" borderId="34" xfId="0" applyFont="1" applyFill="1" applyBorder="1" applyAlignment="1" applyProtection="1">
      <alignment horizontal="center" vertical="center"/>
      <protection hidden="1"/>
    </xf>
    <xf numFmtId="0" fontId="9" fillId="0" borderId="44" xfId="0" applyFont="1" applyBorder="1" applyAlignment="1" applyProtection="1">
      <alignment vertical="center"/>
      <protection hidden="1"/>
    </xf>
    <xf numFmtId="10" fontId="9" fillId="8" borderId="51" xfId="0" applyNumberFormat="1" applyFont="1" applyFill="1" applyBorder="1" applyAlignment="1" applyProtection="1">
      <alignment horizontal="right" vertical="center"/>
      <protection hidden="1"/>
    </xf>
    <xf numFmtId="0" fontId="8" fillId="7" borderId="11" xfId="4" applyFont="1" applyFill="1" applyBorder="1" applyAlignment="1" applyProtection="1">
      <alignment horizontal="center" vertical="center"/>
      <protection locked="0"/>
    </xf>
    <xf numFmtId="44" fontId="9" fillId="8" borderId="11" xfId="0" applyNumberFormat="1" applyFont="1" applyFill="1" applyBorder="1" applyAlignment="1" applyProtection="1">
      <alignment vertical="center"/>
      <protection hidden="1"/>
    </xf>
    <xf numFmtId="44" fontId="8" fillId="0" borderId="11" xfId="0" applyNumberFormat="1" applyFont="1" applyBorder="1" applyAlignment="1" applyProtection="1">
      <alignment vertical="center"/>
      <protection hidden="1"/>
    </xf>
    <xf numFmtId="44" fontId="9" fillId="8" borderId="11" xfId="0" applyNumberFormat="1" applyFont="1" applyFill="1" applyBorder="1" applyAlignment="1" applyProtection="1">
      <alignment horizontal="right" vertical="center"/>
      <protection hidden="1"/>
    </xf>
    <xf numFmtId="44" fontId="9" fillId="8" borderId="41" xfId="0" applyNumberFormat="1" applyFont="1" applyFill="1" applyBorder="1" applyAlignment="1" applyProtection="1">
      <alignment horizontal="right" vertical="center"/>
      <protection hidden="1"/>
    </xf>
    <xf numFmtId="44" fontId="8" fillId="8" borderId="12" xfId="0" applyNumberFormat="1" applyFont="1" applyFill="1" applyBorder="1" applyAlignment="1" applyProtection="1">
      <alignment horizontal="right" vertical="center"/>
      <protection hidden="1"/>
    </xf>
    <xf numFmtId="44" fontId="9" fillId="15" borderId="11" xfId="0" applyNumberFormat="1" applyFont="1" applyFill="1" applyBorder="1" applyAlignment="1" applyProtection="1">
      <alignment vertical="center"/>
      <protection hidden="1"/>
    </xf>
    <xf numFmtId="44" fontId="8" fillId="15" borderId="11" xfId="0" applyNumberFormat="1" applyFont="1" applyFill="1" applyBorder="1" applyAlignment="1" applyProtection="1">
      <alignment vertical="center"/>
      <protection hidden="1"/>
    </xf>
    <xf numFmtId="44" fontId="8" fillId="15" borderId="41" xfId="0" applyNumberFormat="1" applyFont="1" applyFill="1" applyBorder="1" applyAlignment="1" applyProtection="1">
      <alignment vertical="center"/>
      <protection hidden="1"/>
    </xf>
    <xf numFmtId="44" fontId="9" fillId="0" borderId="11" xfId="0" applyNumberFormat="1" applyFont="1" applyFill="1" applyBorder="1" applyAlignment="1" applyProtection="1">
      <alignment vertical="center"/>
      <protection hidden="1"/>
    </xf>
    <xf numFmtId="44" fontId="9" fillId="0" borderId="11" xfId="4" applyNumberFormat="1" applyFont="1" applyBorder="1" applyAlignment="1" applyProtection="1">
      <alignment vertical="center"/>
      <protection locked="0"/>
    </xf>
    <xf numFmtId="0" fontId="9" fillId="0" borderId="11" xfId="4" applyFont="1" applyBorder="1" applyAlignment="1" applyProtection="1">
      <alignment horizontal="center" vertical="center"/>
      <protection locked="0"/>
    </xf>
    <xf numFmtId="0" fontId="9" fillId="0" borderId="36" xfId="4" applyFont="1" applyBorder="1" applyAlignment="1" applyProtection="1">
      <alignment horizontal="center" vertical="center"/>
      <protection locked="0"/>
    </xf>
    <xf numFmtId="0" fontId="9" fillId="0" borderId="35" xfId="4" applyFont="1" applyBorder="1" applyAlignment="1" applyProtection="1">
      <alignment horizontal="center" vertical="center"/>
      <protection locked="0"/>
    </xf>
    <xf numFmtId="0" fontId="1" fillId="4" borderId="0" xfId="0" applyFont="1" applyFill="1" applyBorder="1" applyAlignment="1" applyProtection="1">
      <alignment vertical="center" wrapText="1"/>
      <protection hidden="1"/>
    </xf>
    <xf numFmtId="0" fontId="30" fillId="4" borderId="0" xfId="0" quotePrefix="1" applyFont="1" applyFill="1" applyBorder="1" applyAlignment="1" applyProtection="1">
      <alignment horizontal="right" vertical="center" wrapText="1"/>
      <protection hidden="1"/>
    </xf>
    <xf numFmtId="0" fontId="8" fillId="7" borderId="11" xfId="7" applyFont="1" applyFill="1" applyBorder="1" applyAlignment="1" applyProtection="1">
      <alignment horizontal="center" vertical="center"/>
      <protection locked="0"/>
    </xf>
    <xf numFmtId="14" fontId="9" fillId="0" borderId="11" xfId="7" applyNumberFormat="1" applyFont="1" applyBorder="1" applyAlignment="1" applyProtection="1">
      <alignment horizontal="center" vertical="center"/>
      <protection locked="0"/>
    </xf>
    <xf numFmtId="0" fontId="9" fillId="8" borderId="11" xfId="7" applyFont="1" applyFill="1" applyBorder="1" applyAlignment="1" applyProtection="1">
      <alignment horizontal="center" vertical="center"/>
      <protection locked="0"/>
    </xf>
    <xf numFmtId="0" fontId="9" fillId="0" borderId="0" xfId="0" applyFont="1" applyAlignment="1" applyProtection="1">
      <alignment horizontal="left" vertical="center"/>
      <protection hidden="1"/>
    </xf>
    <xf numFmtId="0" fontId="9" fillId="0" borderId="36" xfId="0" applyFont="1" applyBorder="1" applyAlignment="1" applyProtection="1">
      <alignment horizontal="left" vertical="center"/>
      <protection hidden="1"/>
    </xf>
    <xf numFmtId="0" fontId="9" fillId="0" borderId="35" xfId="0" applyFont="1" applyBorder="1" applyAlignment="1" applyProtection="1">
      <alignment horizontal="left" vertical="center"/>
      <protection hidden="1"/>
    </xf>
    <xf numFmtId="0" fontId="9" fillId="0" borderId="47" xfId="0" applyFont="1" applyBorder="1" applyAlignment="1" applyProtection="1">
      <alignment horizontal="left" vertical="center"/>
      <protection hidden="1"/>
    </xf>
    <xf numFmtId="0" fontId="9" fillId="0" borderId="46" xfId="0" applyFont="1" applyBorder="1" applyAlignment="1" applyProtection="1">
      <alignment horizontal="left" vertical="center"/>
      <protection hidden="1"/>
    </xf>
    <xf numFmtId="0" fontId="20" fillId="0" borderId="13" xfId="4" applyFont="1" applyFill="1" applyBorder="1" applyAlignment="1" applyProtection="1">
      <alignment horizontal="center" vertical="center"/>
      <protection locked="0"/>
    </xf>
    <xf numFmtId="0" fontId="4" fillId="0" borderId="11" xfId="4" applyFont="1" applyBorder="1" applyAlignment="1" applyProtection="1">
      <alignment horizontal="center" vertical="center"/>
      <protection locked="0"/>
    </xf>
    <xf numFmtId="0" fontId="20" fillId="0" borderId="11" xfId="4" applyFont="1" applyBorder="1" applyAlignment="1" applyProtection="1">
      <alignment horizontal="center" vertical="center"/>
      <protection locked="0"/>
    </xf>
    <xf numFmtId="175" fontId="4" fillId="0" borderId="11" xfId="5" applyNumberFormat="1" applyFont="1" applyFill="1" applyBorder="1" applyAlignment="1" applyProtection="1">
      <alignment horizontal="center" vertical="center"/>
      <protection locked="0"/>
    </xf>
    <xf numFmtId="171" fontId="9" fillId="8" borderId="11" xfId="0" applyNumberFormat="1" applyFont="1" applyFill="1" applyBorder="1" applyAlignment="1" applyProtection="1">
      <alignment vertical="center"/>
      <protection locked="0" hidden="1"/>
    </xf>
    <xf numFmtId="0" fontId="8" fillId="7" borderId="11" xfId="4" applyFont="1" applyFill="1" applyBorder="1" applyAlignment="1" applyProtection="1">
      <alignment horizontal="center" vertical="center"/>
      <protection locked="0"/>
    </xf>
    <xf numFmtId="0" fontId="9" fillId="0" borderId="35" xfId="0" applyFont="1" applyBorder="1" applyAlignment="1" applyProtection="1">
      <alignment vertical="center"/>
      <protection hidden="1"/>
    </xf>
    <xf numFmtId="0" fontId="8" fillId="0" borderId="36" xfId="0" applyFont="1" applyBorder="1" applyAlignment="1" applyProtection="1">
      <alignment vertical="center"/>
      <protection hidden="1"/>
    </xf>
    <xf numFmtId="0" fontId="8" fillId="0" borderId="35" xfId="0" applyFont="1" applyBorder="1" applyAlignment="1" applyProtection="1">
      <alignment vertical="center"/>
      <protection hidden="1"/>
    </xf>
    <xf numFmtId="0" fontId="9" fillId="0" borderId="34" xfId="0" applyFont="1" applyBorder="1" applyAlignment="1" applyProtection="1">
      <alignment vertical="center"/>
      <protection hidden="1"/>
    </xf>
    <xf numFmtId="0" fontId="1" fillId="4" borderId="0" xfId="0" applyFont="1" applyFill="1" applyBorder="1" applyAlignment="1" applyProtection="1">
      <alignment horizontal="left" vertical="center" indent="1"/>
      <protection hidden="1"/>
    </xf>
    <xf numFmtId="0" fontId="0" fillId="4" borderId="9" xfId="0" applyFill="1" applyBorder="1" applyAlignment="1" applyProtection="1">
      <alignment horizontal="left" vertical="center" indent="1"/>
      <protection hidden="1"/>
    </xf>
    <xf numFmtId="0" fontId="1" fillId="4" borderId="0" xfId="0" quotePrefix="1" applyFont="1" applyFill="1" applyBorder="1" applyAlignment="1" applyProtection="1">
      <alignment horizontal="left" vertical="center" indent="1"/>
      <protection hidden="1"/>
    </xf>
    <xf numFmtId="164" fontId="9" fillId="0" borderId="35" xfId="6" applyFont="1" applyBorder="1" applyAlignment="1" applyProtection="1">
      <alignment vertical="center"/>
      <protection hidden="1"/>
    </xf>
    <xf numFmtId="44" fontId="9" fillId="0" borderId="11" xfId="5" applyNumberFormat="1" applyFont="1" applyBorder="1" applyAlignment="1" applyProtection="1">
      <alignment vertical="center"/>
      <protection hidden="1"/>
    </xf>
    <xf numFmtId="0" fontId="8" fillId="6" borderId="7" xfId="4" applyFont="1" applyFill="1" applyBorder="1" applyAlignment="1" applyProtection="1">
      <alignment horizontal="center" vertical="center"/>
      <protection locked="0"/>
    </xf>
    <xf numFmtId="0" fontId="1" fillId="4" borderId="0" xfId="0" applyFont="1" applyFill="1" applyBorder="1" applyAlignment="1" applyProtection="1">
      <alignment horizontal="right" vertical="center" indent="1"/>
      <protection hidden="1"/>
    </xf>
    <xf numFmtId="0" fontId="2" fillId="4" borderId="0" xfId="0" applyFont="1" applyFill="1" applyBorder="1" applyAlignment="1" applyProtection="1">
      <alignment horizontal="right" vertical="center" indent="1"/>
      <protection hidden="1"/>
    </xf>
    <xf numFmtId="0" fontId="5" fillId="4" borderId="0" xfId="0" quotePrefix="1" applyFont="1" applyFill="1" applyBorder="1" applyAlignment="1" applyProtection="1">
      <alignment vertical="top" wrapText="1"/>
      <protection hidden="1"/>
    </xf>
    <xf numFmtId="0" fontId="16" fillId="4" borderId="0" xfId="0" applyFont="1" applyFill="1" applyBorder="1" applyAlignment="1" applyProtection="1">
      <alignment horizontal="left" vertical="center"/>
      <protection hidden="1"/>
    </xf>
    <xf numFmtId="0" fontId="8" fillId="7" borderId="11" xfId="0" applyFont="1" applyFill="1" applyBorder="1" applyAlignment="1" applyProtection="1">
      <alignment horizontal="center" vertical="center"/>
      <protection hidden="1"/>
    </xf>
    <xf numFmtId="0" fontId="21" fillId="6" borderId="0" xfId="4" applyFont="1" applyFill="1" applyBorder="1" applyAlignment="1" applyProtection="1">
      <alignment horizontal="left" vertical="center" indent="1"/>
      <protection hidden="1"/>
    </xf>
    <xf numFmtId="0" fontId="21" fillId="0" borderId="0" xfId="4" applyFont="1" applyFill="1" applyAlignment="1" applyProtection="1">
      <alignment horizontal="left" vertical="center" indent="1"/>
      <protection hidden="1"/>
    </xf>
    <xf numFmtId="0" fontId="21" fillId="0" borderId="0" xfId="4" applyFont="1" applyFill="1" applyBorder="1" applyAlignment="1" applyProtection="1">
      <alignment horizontal="left" vertical="center" indent="1"/>
      <protection hidden="1"/>
    </xf>
    <xf numFmtId="0" fontId="21" fillId="0" borderId="0" xfId="4" applyFont="1" applyBorder="1" applyAlignment="1" applyProtection="1">
      <alignment horizontal="left" vertical="center" indent="1"/>
      <protection hidden="1"/>
    </xf>
    <xf numFmtId="49" fontId="22" fillId="0" borderId="0" xfId="4" applyNumberFormat="1" applyFont="1" applyFill="1" applyBorder="1" applyAlignment="1" applyProtection="1">
      <alignment horizontal="left" vertical="center" indent="1"/>
      <protection hidden="1"/>
    </xf>
    <xf numFmtId="0" fontId="21" fillId="0" borderId="18" xfId="4" applyFont="1" applyBorder="1" applyAlignment="1" applyProtection="1">
      <alignment horizontal="left" vertical="center" indent="1"/>
      <protection hidden="1"/>
    </xf>
    <xf numFmtId="0" fontId="21" fillId="0" borderId="0" xfId="4" applyFont="1" applyAlignment="1" applyProtection="1">
      <alignment horizontal="left" vertical="center" indent="1"/>
      <protection hidden="1"/>
    </xf>
    <xf numFmtId="0" fontId="21" fillId="5" borderId="22" xfId="4" applyFont="1" applyFill="1" applyBorder="1" applyAlignment="1" applyProtection="1">
      <alignment horizontal="left" vertical="center" wrapText="1" indent="1"/>
      <protection hidden="1"/>
    </xf>
    <xf numFmtId="0" fontId="21" fillId="5" borderId="37" xfId="4" applyFont="1" applyFill="1" applyBorder="1" applyAlignment="1" applyProtection="1">
      <alignment horizontal="left" vertical="center" wrapText="1" indent="1"/>
      <protection hidden="1"/>
    </xf>
    <xf numFmtId="0" fontId="22" fillId="5" borderId="22" xfId="4" applyFont="1" applyFill="1" applyBorder="1" applyAlignment="1" applyProtection="1">
      <alignment horizontal="left" vertical="center" wrapText="1" indent="1"/>
      <protection hidden="1"/>
    </xf>
    <xf numFmtId="0" fontId="21" fillId="5" borderId="20" xfId="4" applyFont="1" applyFill="1" applyBorder="1" applyAlignment="1" applyProtection="1">
      <alignment horizontal="left" vertical="center" wrapText="1" indent="1"/>
      <protection hidden="1"/>
    </xf>
    <xf numFmtId="14" fontId="28" fillId="5" borderId="37" xfId="4" applyNumberFormat="1" applyFont="1" applyFill="1" applyBorder="1" applyAlignment="1" applyProtection="1">
      <alignment horizontal="center" vertical="center" wrapText="1"/>
      <protection hidden="1"/>
    </xf>
    <xf numFmtId="49" fontId="28" fillId="5" borderId="37" xfId="4" applyNumberFormat="1" applyFont="1" applyFill="1" applyBorder="1" applyAlignment="1" applyProtection="1">
      <alignment horizontal="center" vertical="center" wrapText="1"/>
      <protection hidden="1"/>
    </xf>
    <xf numFmtId="0" fontId="28" fillId="5" borderId="37" xfId="4" applyFont="1" applyFill="1" applyBorder="1" applyAlignment="1" applyProtection="1">
      <alignment horizontal="left" vertical="center" wrapText="1" indent="1"/>
      <protection hidden="1"/>
    </xf>
    <xf numFmtId="14" fontId="9" fillId="0" borderId="11" xfId="0" applyNumberFormat="1" applyFont="1" applyBorder="1" applyAlignment="1" applyProtection="1">
      <alignment horizontal="center" vertical="center"/>
      <protection hidden="1"/>
    </xf>
    <xf numFmtId="14" fontId="9" fillId="0" borderId="11" xfId="6" applyNumberFormat="1" applyFont="1" applyBorder="1" applyAlignment="1" applyProtection="1">
      <alignment horizontal="center" vertical="center"/>
      <protection hidden="1"/>
    </xf>
    <xf numFmtId="164" fontId="9" fillId="0" borderId="11" xfId="6" applyFont="1" applyFill="1" applyBorder="1" applyAlignment="1" applyProtection="1">
      <alignment vertical="center"/>
      <protection hidden="1"/>
    </xf>
    <xf numFmtId="0" fontId="9" fillId="0" borderId="11" xfId="4" applyFont="1" applyBorder="1" applyAlignment="1" applyProtection="1">
      <alignment vertical="center"/>
      <protection locked="0"/>
    </xf>
    <xf numFmtId="0" fontId="8" fillId="8" borderId="11" xfId="0" applyFont="1" applyFill="1" applyBorder="1" applyAlignment="1" applyProtection="1">
      <alignment vertical="center"/>
      <protection hidden="1"/>
    </xf>
    <xf numFmtId="14" fontId="9" fillId="0" borderId="11" xfId="4" applyNumberFormat="1" applyFont="1" applyFill="1" applyBorder="1" applyAlignment="1" applyProtection="1">
      <alignment horizontal="center" vertical="center"/>
      <protection locked="0"/>
    </xf>
    <xf numFmtId="0" fontId="44" fillId="4" borderId="0" xfId="0" applyFont="1" applyFill="1" applyBorder="1" applyAlignment="1" applyProtection="1">
      <alignment horizontal="right" vertical="center"/>
      <protection hidden="1"/>
    </xf>
    <xf numFmtId="0" fontId="9" fillId="0" borderId="36" xfId="0" applyFont="1" applyFill="1" applyBorder="1" applyAlignment="1" applyProtection="1">
      <alignment horizontal="left" vertical="center"/>
      <protection hidden="1"/>
    </xf>
    <xf numFmtId="0" fontId="9" fillId="0" borderId="35" xfId="0" applyFont="1" applyFill="1" applyBorder="1" applyAlignment="1" applyProtection="1">
      <alignment horizontal="left" vertical="center"/>
      <protection hidden="1"/>
    </xf>
    <xf numFmtId="0" fontId="9" fillId="0" borderId="35" xfId="0" applyFont="1" applyFill="1" applyBorder="1" applyAlignment="1" applyProtection="1">
      <alignment vertical="center"/>
      <protection hidden="1"/>
    </xf>
    <xf numFmtId="8" fontId="9" fillId="0" borderId="11" xfId="0" applyNumberFormat="1" applyFont="1" applyBorder="1" applyAlignment="1" applyProtection="1">
      <alignment vertical="center"/>
      <protection hidden="1"/>
    </xf>
    <xf numFmtId="165" fontId="9" fillId="0" borderId="11" xfId="5" applyFont="1" applyBorder="1" applyAlignment="1" applyProtection="1">
      <alignment vertical="center"/>
      <protection hidden="1"/>
    </xf>
    <xf numFmtId="0" fontId="8" fillId="6" borderId="36" xfId="0" applyFont="1" applyFill="1" applyBorder="1" applyAlignment="1" applyProtection="1">
      <alignment vertical="center"/>
      <protection hidden="1"/>
    </xf>
    <xf numFmtId="0" fontId="8" fillId="6" borderId="35" xfId="0" applyFont="1" applyFill="1" applyBorder="1" applyAlignment="1" applyProtection="1">
      <alignment vertical="center"/>
      <protection hidden="1"/>
    </xf>
    <xf numFmtId="0" fontId="8" fillId="7" borderId="36" xfId="0" applyFont="1" applyFill="1" applyBorder="1" applyAlignment="1" applyProtection="1">
      <alignment vertical="center"/>
      <protection hidden="1"/>
    </xf>
    <xf numFmtId="0" fontId="8" fillId="7" borderId="35" xfId="0" applyFont="1" applyFill="1" applyBorder="1" applyAlignment="1" applyProtection="1">
      <alignment vertical="center"/>
      <protection hidden="1"/>
    </xf>
    <xf numFmtId="0" fontId="8" fillId="7" borderId="11" xfId="0" applyFont="1" applyFill="1" applyBorder="1" applyAlignment="1" applyProtection="1">
      <alignment vertical="center"/>
      <protection hidden="1"/>
    </xf>
    <xf numFmtId="0" fontId="8" fillId="7" borderId="53" xfId="0" applyFont="1" applyFill="1" applyBorder="1" applyAlignment="1" applyProtection="1">
      <alignment vertical="center"/>
      <protection hidden="1"/>
    </xf>
    <xf numFmtId="0" fontId="8" fillId="7" borderId="52" xfId="0" applyFont="1" applyFill="1" applyBorder="1" applyAlignment="1" applyProtection="1">
      <alignment vertical="center"/>
      <protection hidden="1"/>
    </xf>
    <xf numFmtId="3" fontId="9" fillId="0" borderId="36" xfId="0" applyNumberFormat="1" applyFont="1" applyFill="1" applyBorder="1" applyAlignment="1" applyProtection="1">
      <alignment vertical="center"/>
      <protection hidden="1"/>
    </xf>
    <xf numFmtId="3" fontId="9" fillId="0" borderId="35" xfId="0" applyNumberFormat="1" applyFont="1" applyFill="1" applyBorder="1" applyAlignment="1" applyProtection="1">
      <alignment vertical="center"/>
      <protection hidden="1"/>
    </xf>
    <xf numFmtId="3" fontId="8" fillId="0" borderId="36" xfId="0" applyNumberFormat="1" applyFont="1" applyFill="1" applyBorder="1" applyAlignment="1" applyProtection="1">
      <alignment vertical="center"/>
      <protection hidden="1"/>
    </xf>
    <xf numFmtId="3" fontId="8" fillId="0" borderId="35" xfId="0" applyNumberFormat="1" applyFont="1" applyFill="1" applyBorder="1" applyAlignment="1" applyProtection="1">
      <alignment vertical="center"/>
      <protection hidden="1"/>
    </xf>
    <xf numFmtId="171" fontId="9" fillId="0" borderId="36" xfId="0" applyNumberFormat="1" applyFont="1" applyFill="1" applyBorder="1" applyAlignment="1" applyProtection="1">
      <alignment vertical="center"/>
      <protection hidden="1"/>
    </xf>
    <xf numFmtId="171" fontId="9" fillId="0" borderId="35" xfId="0" applyNumberFormat="1" applyFont="1" applyFill="1" applyBorder="1" applyAlignment="1" applyProtection="1">
      <alignment vertical="center"/>
      <protection hidden="1"/>
    </xf>
    <xf numFmtId="0" fontId="9" fillId="0" borderId="36" xfId="0" applyFont="1" applyFill="1" applyBorder="1" applyAlignment="1" applyProtection="1">
      <alignment vertical="center"/>
      <protection hidden="1"/>
    </xf>
    <xf numFmtId="0" fontId="9" fillId="8" borderId="53" xfId="0" applyFont="1" applyFill="1" applyBorder="1" applyAlignment="1" applyProtection="1">
      <alignment vertical="center"/>
      <protection hidden="1"/>
    </xf>
    <xf numFmtId="0" fontId="9" fillId="8" borderId="52" xfId="0" applyFont="1" applyFill="1" applyBorder="1" applyAlignment="1" applyProtection="1">
      <alignment vertical="center"/>
      <protection hidden="1"/>
    </xf>
    <xf numFmtId="0" fontId="8" fillId="6" borderId="34" xfId="0" applyFont="1" applyFill="1" applyBorder="1" applyAlignment="1" applyProtection="1">
      <alignment horizontal="left" vertical="center" indent="1"/>
      <protection hidden="1"/>
    </xf>
    <xf numFmtId="0" fontId="9" fillId="0" borderId="34" xfId="0" applyFont="1" applyFill="1" applyBorder="1" applyAlignment="1" applyProtection="1">
      <alignment horizontal="left" vertical="center" indent="1"/>
      <protection hidden="1"/>
    </xf>
    <xf numFmtId="0" fontId="8" fillId="7" borderId="34" xfId="0" applyFont="1" applyFill="1" applyBorder="1" applyAlignment="1" applyProtection="1">
      <alignment horizontal="left" vertical="center" indent="1"/>
      <protection hidden="1"/>
    </xf>
    <xf numFmtId="0" fontId="9" fillId="8" borderId="34" xfId="0" applyFont="1" applyFill="1" applyBorder="1" applyAlignment="1" applyProtection="1">
      <alignment horizontal="left" vertical="center" indent="1"/>
      <protection hidden="1"/>
    </xf>
    <xf numFmtId="171" fontId="9" fillId="0" borderId="34" xfId="0" applyNumberFormat="1" applyFont="1" applyFill="1" applyBorder="1" applyAlignment="1" applyProtection="1">
      <alignment horizontal="left" vertical="center" indent="1"/>
      <protection hidden="1"/>
    </xf>
    <xf numFmtId="3" fontId="9" fillId="0" borderId="34" xfId="0" applyNumberFormat="1" applyFont="1" applyFill="1" applyBorder="1" applyAlignment="1" applyProtection="1">
      <alignment horizontal="left" vertical="center" indent="1"/>
      <protection hidden="1"/>
    </xf>
    <xf numFmtId="3" fontId="8" fillId="0" borderId="34" xfId="0" applyNumberFormat="1" applyFont="1" applyFill="1" applyBorder="1" applyAlignment="1" applyProtection="1">
      <alignment horizontal="left" vertical="center" indent="1"/>
      <protection hidden="1"/>
    </xf>
    <xf numFmtId="0" fontId="8" fillId="0" borderId="34" xfId="0" applyFont="1" applyFill="1" applyBorder="1" applyAlignment="1" applyProtection="1">
      <alignment horizontal="left" vertical="center" indent="1"/>
      <protection hidden="1"/>
    </xf>
    <xf numFmtId="0" fontId="8" fillId="0" borderId="52" xfId="0" applyFont="1" applyFill="1" applyBorder="1" applyAlignment="1" applyProtection="1">
      <alignment horizontal="left" vertical="center" indent="1"/>
      <protection hidden="1"/>
    </xf>
    <xf numFmtId="0" fontId="9" fillId="0" borderId="34" xfId="0" quotePrefix="1" applyFont="1" applyBorder="1" applyAlignment="1" applyProtection="1">
      <alignment horizontal="left" vertical="center" indent="1"/>
      <protection hidden="1"/>
    </xf>
    <xf numFmtId="0" fontId="8" fillId="0" borderId="34" xfId="0" quotePrefix="1" applyFont="1" applyBorder="1" applyAlignment="1" applyProtection="1">
      <alignment horizontal="left" vertical="center" indent="1"/>
      <protection hidden="1"/>
    </xf>
    <xf numFmtId="0" fontId="8" fillId="0" borderId="34" xfId="0" applyFont="1" applyBorder="1" applyAlignment="1" applyProtection="1">
      <alignment horizontal="left" vertical="center" indent="1"/>
      <protection hidden="1"/>
    </xf>
    <xf numFmtId="0" fontId="9" fillId="0" borderId="34" xfId="0" applyFont="1" applyBorder="1" applyAlignment="1" applyProtection="1">
      <alignment horizontal="left" vertical="center" indent="1"/>
      <protection hidden="1"/>
    </xf>
    <xf numFmtId="0" fontId="9" fillId="0" borderId="34" xfId="4" applyFont="1" applyBorder="1" applyAlignment="1" applyProtection="1">
      <alignment horizontal="left" vertical="center" indent="1"/>
      <protection locked="0"/>
    </xf>
    <xf numFmtId="0" fontId="9" fillId="0" borderId="53" xfId="0" applyFont="1" applyBorder="1" applyAlignment="1" applyProtection="1">
      <alignment horizontal="left" vertical="center" indent="1"/>
      <protection hidden="1"/>
    </xf>
    <xf numFmtId="0" fontId="9" fillId="0" borderId="52" xfId="0" applyFont="1" applyBorder="1" applyAlignment="1" applyProtection="1">
      <alignment horizontal="left" vertical="center" indent="1"/>
      <protection hidden="1"/>
    </xf>
    <xf numFmtId="0" fontId="20" fillId="8" borderId="11" xfId="0" applyFont="1" applyFill="1" applyBorder="1" applyAlignment="1" applyProtection="1">
      <alignment vertical="center"/>
      <protection locked="0" hidden="1"/>
    </xf>
    <xf numFmtId="164" fontId="9" fillId="0" borderId="53" xfId="6" applyFont="1" applyBorder="1" applyAlignment="1" applyProtection="1">
      <alignment vertical="center"/>
      <protection hidden="1"/>
    </xf>
    <xf numFmtId="164" fontId="9" fillId="0" borderId="52" xfId="6" applyFont="1" applyBorder="1" applyAlignment="1" applyProtection="1">
      <alignment vertical="center"/>
      <protection hidden="1"/>
    </xf>
    <xf numFmtId="49" fontId="9" fillId="0" borderId="34" xfId="0" applyNumberFormat="1" applyFont="1" applyFill="1" applyBorder="1" applyAlignment="1" applyProtection="1">
      <alignment horizontal="left" vertical="center" indent="1"/>
      <protection hidden="1"/>
    </xf>
    <xf numFmtId="49" fontId="9" fillId="0" borderId="52" xfId="0" applyNumberFormat="1" applyFont="1" applyFill="1" applyBorder="1" applyAlignment="1" applyProtection="1">
      <alignment horizontal="left" vertical="center" indent="1"/>
      <protection hidden="1"/>
    </xf>
    <xf numFmtId="0" fontId="9" fillId="0" borderId="34" xfId="0" applyFont="1" applyFill="1" applyBorder="1" applyAlignment="1" applyProtection="1">
      <alignment horizontal="left" vertical="center" indent="1"/>
      <protection hidden="1"/>
    </xf>
    <xf numFmtId="49" fontId="9" fillId="0" borderId="34" xfId="0" applyNumberFormat="1" applyFont="1" applyFill="1" applyBorder="1" applyAlignment="1" applyProtection="1">
      <alignment horizontal="left" vertical="center" indent="1"/>
      <protection hidden="1"/>
    </xf>
    <xf numFmtId="171" fontId="8" fillId="6" borderId="34" xfId="0" applyNumberFormat="1" applyFont="1" applyFill="1" applyBorder="1" applyAlignment="1" applyProtection="1">
      <alignment horizontal="left" vertical="center" indent="1"/>
      <protection hidden="1"/>
    </xf>
    <xf numFmtId="171" fontId="8" fillId="6" borderId="45" xfId="0" applyNumberFormat="1" applyFont="1" applyFill="1" applyBorder="1" applyAlignment="1" applyProtection="1">
      <alignment horizontal="left" vertical="center" indent="1"/>
      <protection hidden="1"/>
    </xf>
    <xf numFmtId="171" fontId="8" fillId="6" borderId="46" xfId="0" applyNumberFormat="1" applyFont="1" applyFill="1" applyBorder="1" applyAlignment="1" applyProtection="1">
      <alignment horizontal="left" vertical="center" indent="1"/>
      <protection hidden="1"/>
    </xf>
    <xf numFmtId="0" fontId="9" fillId="0" borderId="53" xfId="0" applyFont="1" applyFill="1" applyBorder="1" applyAlignment="1" applyProtection="1">
      <alignment horizontal="left" vertical="center" indent="1"/>
      <protection hidden="1"/>
    </xf>
    <xf numFmtId="0" fontId="9" fillId="0" borderId="52" xfId="0" applyFont="1" applyFill="1" applyBorder="1" applyAlignment="1" applyProtection="1">
      <alignment horizontal="left" vertical="center" indent="1"/>
      <protection hidden="1"/>
    </xf>
    <xf numFmtId="171" fontId="8" fillId="6" borderId="52" xfId="0" applyNumberFormat="1" applyFont="1" applyFill="1" applyBorder="1" applyAlignment="1" applyProtection="1">
      <alignment horizontal="left" vertical="center" indent="1"/>
      <protection hidden="1"/>
    </xf>
    <xf numFmtId="174" fontId="8" fillId="0" borderId="6" xfId="0" applyNumberFormat="1" applyFont="1" applyFill="1" applyBorder="1" applyAlignment="1" applyProtection="1">
      <alignment horizontal="left" vertical="center" indent="1"/>
      <protection hidden="1"/>
    </xf>
    <xf numFmtId="174" fontId="8" fillId="0" borderId="10" xfId="0" applyNumberFormat="1" applyFont="1" applyFill="1" applyBorder="1" applyAlignment="1" applyProtection="1">
      <alignment horizontal="left" vertical="center" indent="1"/>
      <protection hidden="1"/>
    </xf>
    <xf numFmtId="0" fontId="9" fillId="0" borderId="45" xfId="0" applyFont="1" applyBorder="1" applyAlignment="1" applyProtection="1">
      <alignment horizontal="left" vertical="center" indent="1"/>
      <protection hidden="1"/>
    </xf>
    <xf numFmtId="0" fontId="9" fillId="0" borderId="48" xfId="0" applyFont="1" applyBorder="1" applyAlignment="1" applyProtection="1">
      <alignment horizontal="left" vertical="center" indent="1"/>
      <protection hidden="1"/>
    </xf>
    <xf numFmtId="8" fontId="9" fillId="0" borderId="0" xfId="4" applyNumberFormat="1" applyFont="1" applyAlignment="1" applyProtection="1">
      <alignment vertical="center"/>
      <protection locked="0"/>
    </xf>
    <xf numFmtId="179" fontId="9" fillId="0" borderId="11" xfId="0" applyNumberFormat="1" applyFont="1" applyBorder="1" applyAlignment="1" applyProtection="1">
      <alignment horizontal="right" vertical="center" indent="1"/>
      <protection hidden="1"/>
    </xf>
    <xf numFmtId="179" fontId="9" fillId="0" borderId="11" xfId="0" applyNumberFormat="1" applyFont="1" applyFill="1" applyBorder="1" applyAlignment="1" applyProtection="1">
      <alignment horizontal="right" vertical="center" indent="1"/>
      <protection hidden="1"/>
    </xf>
    <xf numFmtId="179" fontId="9" fillId="0" borderId="11" xfId="4" applyNumberFormat="1" applyFont="1" applyBorder="1" applyAlignment="1" applyProtection="1">
      <alignment horizontal="right" vertical="center" indent="1"/>
      <protection locked="0"/>
    </xf>
    <xf numFmtId="8" fontId="9" fillId="0" borderId="11" xfId="0" applyNumberFormat="1" applyFont="1" applyBorder="1" applyAlignment="1" applyProtection="1">
      <alignment horizontal="right" vertical="center" indent="1"/>
      <protection hidden="1"/>
    </xf>
    <xf numFmtId="8" fontId="9" fillId="0" borderId="11" xfId="0" applyNumberFormat="1" applyFont="1" applyFill="1" applyBorder="1" applyAlignment="1" applyProtection="1">
      <alignment horizontal="right" vertical="center" indent="1"/>
      <protection hidden="1"/>
    </xf>
    <xf numFmtId="8" fontId="9" fillId="0" borderId="11" xfId="4" applyNumberFormat="1" applyFont="1" applyBorder="1" applyAlignment="1" applyProtection="1">
      <alignment horizontal="right" vertical="center" indent="1"/>
      <protection locked="0"/>
    </xf>
    <xf numFmtId="0" fontId="35" fillId="7" borderId="54" xfId="0" applyFont="1" applyFill="1" applyBorder="1" applyAlignment="1" applyProtection="1">
      <alignment horizontal="center" vertical="center"/>
      <protection hidden="1"/>
    </xf>
    <xf numFmtId="0" fontId="9" fillId="0" borderId="54" xfId="4" applyFont="1" applyBorder="1" applyAlignment="1" applyProtection="1">
      <alignment horizontal="left" vertical="center" indent="1"/>
      <protection locked="0"/>
    </xf>
    <xf numFmtId="8" fontId="9" fillId="0" borderId="54" xfId="4" applyNumberFormat="1" applyFont="1" applyBorder="1" applyAlignment="1" applyProtection="1">
      <alignment horizontal="right" vertical="center" indent="1"/>
      <protection locked="0"/>
    </xf>
    <xf numFmtId="175" fontId="8" fillId="8" borderId="54" xfId="4" applyNumberFormat="1" applyFont="1" applyFill="1" applyBorder="1" applyAlignment="1" applyProtection="1">
      <alignment horizontal="right" vertical="center" indent="1"/>
      <protection locked="0"/>
    </xf>
    <xf numFmtId="0" fontId="8" fillId="8" borderId="54" xfId="4" applyFont="1" applyFill="1" applyBorder="1" applyAlignment="1" applyProtection="1">
      <alignment horizontal="right" vertical="center" indent="1"/>
      <protection locked="0"/>
    </xf>
    <xf numFmtId="7" fontId="8" fillId="8" borderId="54" xfId="4" applyNumberFormat="1" applyFont="1" applyFill="1" applyBorder="1" applyAlignment="1" applyProtection="1">
      <alignment horizontal="right" vertical="center" indent="1"/>
      <protection locked="0"/>
    </xf>
    <xf numFmtId="180" fontId="9" fillId="0" borderId="0" xfId="0" applyNumberFormat="1" applyFont="1" applyAlignment="1" applyProtection="1">
      <alignment vertical="center"/>
      <protection hidden="1"/>
    </xf>
    <xf numFmtId="0" fontId="8" fillId="0" borderId="54" xfId="4" applyFont="1" applyBorder="1" applyAlignment="1" applyProtection="1">
      <alignment horizontal="left" vertical="center" indent="1"/>
      <protection locked="0"/>
    </xf>
    <xf numFmtId="0" fontId="9" fillId="0" borderId="54" xfId="4" applyFont="1" applyBorder="1" applyAlignment="1" applyProtection="1">
      <alignment horizontal="right" vertical="center" indent="1"/>
      <protection locked="0"/>
    </xf>
    <xf numFmtId="0" fontId="35" fillId="7" borderId="54" xfId="0" applyFont="1" applyFill="1" applyBorder="1" applyAlignment="1" applyProtection="1">
      <alignment horizontal="left" vertical="center" indent="1"/>
      <protection hidden="1"/>
    </xf>
    <xf numFmtId="179" fontId="8" fillId="8" borderId="54" xfId="4" applyNumberFormat="1" applyFont="1" applyFill="1" applyBorder="1" applyAlignment="1" applyProtection="1">
      <alignment horizontal="right" vertical="center" indent="1"/>
      <protection locked="0"/>
    </xf>
    <xf numFmtId="8" fontId="8" fillId="8" borderId="54" xfId="4" applyNumberFormat="1" applyFont="1" applyFill="1" applyBorder="1" applyAlignment="1" applyProtection="1">
      <alignment horizontal="right" vertical="center" indent="1"/>
      <protection locked="0"/>
    </xf>
    <xf numFmtId="44" fontId="8" fillId="8" borderId="54" xfId="4" applyNumberFormat="1" applyFont="1" applyFill="1" applyBorder="1" applyAlignment="1" applyProtection="1">
      <alignment horizontal="right" vertical="center" indent="1"/>
      <protection locked="0"/>
    </xf>
    <xf numFmtId="0" fontId="35" fillId="7" borderId="12" xfId="0" applyFont="1" applyFill="1" applyBorder="1" applyAlignment="1" applyProtection="1">
      <alignment horizontal="left" vertical="center" indent="1"/>
      <protection hidden="1"/>
    </xf>
    <xf numFmtId="0" fontId="35" fillId="7" borderId="12" xfId="0" applyFont="1" applyFill="1" applyBorder="1" applyAlignment="1" applyProtection="1">
      <alignment horizontal="center" vertical="center"/>
      <protection hidden="1"/>
    </xf>
    <xf numFmtId="0" fontId="35" fillId="7" borderId="12" xfId="0" applyFont="1" applyFill="1" applyBorder="1" applyAlignment="1" applyProtection="1">
      <alignment horizontal="right" vertical="center" indent="1"/>
      <protection hidden="1"/>
    </xf>
    <xf numFmtId="8" fontId="9" fillId="0" borderId="55" xfId="4" applyNumberFormat="1" applyFont="1" applyBorder="1" applyAlignment="1" applyProtection="1">
      <alignment horizontal="right" vertical="center" indent="1"/>
      <protection locked="0"/>
    </xf>
    <xf numFmtId="0" fontId="9" fillId="0" borderId="55" xfId="4" applyFont="1" applyBorder="1" applyAlignment="1" applyProtection="1">
      <alignment horizontal="left" vertical="center" indent="1"/>
      <protection locked="0"/>
    </xf>
    <xf numFmtId="0" fontId="8" fillId="0" borderId="11" xfId="0" applyFont="1" applyFill="1" applyBorder="1" applyAlignment="1" applyProtection="1">
      <alignment horizontal="center" vertical="center"/>
      <protection hidden="1"/>
    </xf>
    <xf numFmtId="44" fontId="9" fillId="0" borderId="0" xfId="4" applyNumberFormat="1" applyFont="1" applyAlignment="1" applyProtection="1">
      <alignment vertical="center"/>
      <protection locked="0"/>
    </xf>
    <xf numFmtId="0" fontId="1" fillId="4" borderId="0" xfId="0" applyFont="1" applyFill="1" applyBorder="1" applyAlignment="1" applyProtection="1">
      <alignment horizontal="justify" vertical="center" wrapText="1"/>
      <protection hidden="1"/>
    </xf>
    <xf numFmtId="0" fontId="8" fillId="7" borderId="11" xfId="4" applyFont="1" applyFill="1" applyBorder="1" applyAlignment="1" applyProtection="1">
      <alignment horizontal="center" vertical="center"/>
      <protection locked="0"/>
    </xf>
    <xf numFmtId="175" fontId="9" fillId="0" borderId="54" xfId="4" applyNumberFormat="1" applyFont="1" applyBorder="1" applyAlignment="1" applyProtection="1">
      <alignment horizontal="center" vertical="center"/>
      <protection locked="0"/>
    </xf>
    <xf numFmtId="0" fontId="1" fillId="0" borderId="54" xfId="0" applyFont="1" applyBorder="1" applyAlignment="1" applyProtection="1">
      <alignment vertical="center"/>
      <protection hidden="1"/>
    </xf>
    <xf numFmtId="0" fontId="1" fillId="16" borderId="54" xfId="0" applyFont="1" applyFill="1" applyBorder="1" applyAlignment="1" applyProtection="1">
      <alignment vertical="center"/>
      <protection hidden="1"/>
    </xf>
    <xf numFmtId="0" fontId="1" fillId="0" borderId="54" xfId="0" applyFont="1" applyBorder="1" applyAlignment="1" applyProtection="1">
      <alignment horizontal="center" vertical="center"/>
      <protection hidden="1"/>
    </xf>
    <xf numFmtId="0" fontId="1" fillId="0" borderId="54" xfId="0" applyFont="1" applyFill="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1" fillId="0" borderId="0" xfId="0" applyFont="1" applyBorder="1" applyAlignment="1" applyProtection="1">
      <alignment horizontal="center" vertical="center"/>
      <protection hidden="1"/>
    </xf>
    <xf numFmtId="0" fontId="0" fillId="0" borderId="0" xfId="0" applyAlignment="1" applyProtection="1">
      <alignment horizontal="center" vertical="center"/>
      <protection hidden="1"/>
    </xf>
    <xf numFmtId="0" fontId="46" fillId="0" borderId="54" xfId="4" applyFont="1" applyBorder="1" applyAlignment="1" applyProtection="1">
      <alignment horizontal="left" vertical="center" indent="1"/>
      <protection locked="0"/>
    </xf>
    <xf numFmtId="8" fontId="46" fillId="0" borderId="54" xfId="4" applyNumberFormat="1" applyFont="1" applyBorder="1" applyAlignment="1" applyProtection="1">
      <alignment horizontal="right" vertical="center" indent="1"/>
      <protection locked="0"/>
    </xf>
    <xf numFmtId="0" fontId="35" fillId="7" borderId="54" xfId="0" applyFont="1" applyFill="1" applyBorder="1" applyAlignment="1" applyProtection="1">
      <alignment horizontal="center" vertical="center"/>
      <protection hidden="1"/>
    </xf>
    <xf numFmtId="0" fontId="8" fillId="0" borderId="34" xfId="4" applyFont="1" applyBorder="1" applyAlignment="1" applyProtection="1">
      <alignment horizontal="left" vertical="center" indent="1"/>
      <protection locked="0"/>
    </xf>
    <xf numFmtId="0" fontId="8" fillId="0" borderId="35" xfId="4" applyFont="1" applyBorder="1" applyAlignment="1" applyProtection="1">
      <alignment horizontal="center" vertical="center"/>
      <protection locked="0"/>
    </xf>
    <xf numFmtId="0" fontId="8" fillId="0" borderId="11" xfId="4" applyFont="1" applyBorder="1" applyAlignment="1" applyProtection="1">
      <alignment horizontal="center" vertical="center"/>
      <protection locked="0"/>
    </xf>
    <xf numFmtId="44" fontId="8" fillId="0" borderId="11" xfId="4" applyNumberFormat="1" applyFont="1" applyBorder="1" applyAlignment="1" applyProtection="1">
      <alignment vertical="center"/>
      <protection locked="0"/>
    </xf>
    <xf numFmtId="0" fontId="2" fillId="4" borderId="0" xfId="0" quotePrefix="1" applyFont="1" applyFill="1" applyBorder="1" applyAlignment="1" applyProtection="1">
      <alignment vertical="center"/>
      <protection hidden="1"/>
    </xf>
    <xf numFmtId="175" fontId="9" fillId="0" borderId="54" xfId="6" applyNumberFormat="1" applyFont="1" applyBorder="1" applyAlignment="1" applyProtection="1">
      <alignment horizontal="center" vertical="center"/>
      <protection hidden="1"/>
    </xf>
    <xf numFmtId="8" fontId="9" fillId="0" borderId="0" xfId="4" applyNumberFormat="1" applyFont="1" applyAlignment="1" applyProtection="1">
      <alignment horizontal="right" vertical="center" indent="1"/>
      <protection locked="0"/>
    </xf>
    <xf numFmtId="8" fontId="7" fillId="0" borderId="0" xfId="0" applyNumberFormat="1" applyFont="1" applyAlignment="1">
      <alignment horizontal="right" vertical="center" indent="1"/>
    </xf>
    <xf numFmtId="175" fontId="8" fillId="8" borderId="54" xfId="4" applyNumberFormat="1" applyFont="1" applyFill="1" applyBorder="1" applyAlignment="1" applyProtection="1">
      <alignment horizontal="center" vertical="center"/>
      <protection locked="0"/>
    </xf>
    <xf numFmtId="0" fontId="16" fillId="4" borderId="0" xfId="0" applyFont="1" applyFill="1" applyBorder="1" applyAlignment="1" applyProtection="1">
      <alignment horizontal="justify" vertical="center" wrapText="1"/>
      <protection hidden="1"/>
    </xf>
    <xf numFmtId="0" fontId="16" fillId="4" borderId="0" xfId="0" applyFont="1" applyFill="1" applyBorder="1" applyAlignment="1" applyProtection="1">
      <alignment horizontal="left" vertical="center"/>
      <protection hidden="1"/>
    </xf>
    <xf numFmtId="168" fontId="12" fillId="3" borderId="1" xfId="0" applyNumberFormat="1" applyFont="1" applyFill="1" applyBorder="1" applyAlignment="1" applyProtection="1">
      <alignment horizontal="left" vertical="center" indent="1"/>
      <protection hidden="1"/>
    </xf>
    <xf numFmtId="168" fontId="12" fillId="3" borderId="2" xfId="0" applyNumberFormat="1" applyFont="1" applyFill="1" applyBorder="1" applyAlignment="1" applyProtection="1">
      <alignment horizontal="left" vertical="center" indent="1"/>
      <protection hidden="1"/>
    </xf>
    <xf numFmtId="0" fontId="26" fillId="3" borderId="2" xfId="0" applyFont="1" applyFill="1" applyBorder="1" applyAlignment="1" applyProtection="1">
      <alignment horizontal="center" vertical="center"/>
      <protection hidden="1"/>
    </xf>
    <xf numFmtId="0" fontId="26" fillId="3" borderId="9" xfId="0" applyFont="1" applyFill="1" applyBorder="1" applyAlignment="1" applyProtection="1">
      <alignment horizontal="center" vertical="center"/>
      <protection hidden="1"/>
    </xf>
    <xf numFmtId="167" fontId="12" fillId="3" borderId="6" xfId="0" applyNumberFormat="1" applyFont="1" applyFill="1" applyBorder="1" applyAlignment="1" applyProtection="1">
      <alignment horizontal="left" vertical="center" indent="1"/>
      <protection hidden="1"/>
    </xf>
    <xf numFmtId="167" fontId="12" fillId="3" borderId="9" xfId="0" applyNumberFormat="1" applyFont="1" applyFill="1" applyBorder="1" applyAlignment="1" applyProtection="1">
      <alignment horizontal="left" vertical="center" indent="1"/>
      <protection hidden="1"/>
    </xf>
    <xf numFmtId="0" fontId="21" fillId="5" borderId="22" xfId="4" applyFont="1" applyFill="1" applyBorder="1" applyAlignment="1" applyProtection="1">
      <alignment horizontal="left" vertical="center" wrapText="1" indent="1"/>
      <protection hidden="1"/>
    </xf>
    <xf numFmtId="0" fontId="21" fillId="5" borderId="21" xfId="4" applyFont="1" applyFill="1" applyBorder="1" applyAlignment="1" applyProtection="1">
      <alignment horizontal="left" vertical="center" wrapText="1" indent="1"/>
      <protection hidden="1"/>
    </xf>
    <xf numFmtId="0" fontId="21" fillId="5" borderId="20" xfId="4" applyFont="1" applyFill="1" applyBorder="1" applyAlignment="1" applyProtection="1">
      <alignment horizontal="left" vertical="center" wrapText="1" indent="1"/>
      <protection hidden="1"/>
    </xf>
    <xf numFmtId="0" fontId="21" fillId="5" borderId="19" xfId="4" applyFont="1" applyFill="1" applyBorder="1" applyAlignment="1" applyProtection="1">
      <alignment horizontal="left" vertical="center" wrapText="1" indent="1"/>
      <protection hidden="1"/>
    </xf>
    <xf numFmtId="0" fontId="22" fillId="5" borderId="22" xfId="4" applyFont="1" applyFill="1" applyBorder="1" applyAlignment="1" applyProtection="1">
      <alignment horizontal="left" vertical="center" wrapText="1" indent="1"/>
      <protection hidden="1"/>
    </xf>
    <xf numFmtId="0" fontId="21" fillId="5" borderId="38" xfId="4" applyFont="1" applyFill="1" applyBorder="1" applyAlignment="1" applyProtection="1">
      <alignment horizontal="left" vertical="center" wrapText="1" indent="1"/>
      <protection hidden="1"/>
    </xf>
    <xf numFmtId="0" fontId="21" fillId="5" borderId="39" xfId="4" applyFont="1" applyFill="1" applyBorder="1" applyAlignment="1" applyProtection="1">
      <alignment horizontal="left" vertical="center" wrapText="1" indent="1"/>
      <protection hidden="1"/>
    </xf>
    <xf numFmtId="0" fontId="21" fillId="5" borderId="40" xfId="4" applyFont="1" applyFill="1" applyBorder="1" applyAlignment="1" applyProtection="1">
      <alignment horizontal="left" vertical="center" wrapText="1" indent="1"/>
      <protection hidden="1"/>
    </xf>
    <xf numFmtId="167" fontId="23" fillId="10" borderId="33" xfId="4" applyNumberFormat="1" applyFont="1" applyFill="1" applyBorder="1" applyAlignment="1" applyProtection="1">
      <alignment horizontal="left" vertical="center" indent="1"/>
      <protection hidden="1"/>
    </xf>
    <xf numFmtId="167" fontId="3" fillId="0" borderId="32" xfId="4" applyNumberFormat="1" applyBorder="1" applyAlignment="1" applyProtection="1">
      <alignment horizontal="left" vertical="center" indent="1"/>
      <protection hidden="1"/>
    </xf>
    <xf numFmtId="167" fontId="3" fillId="0" borderId="30" xfId="4" applyNumberFormat="1" applyBorder="1" applyAlignment="1" applyProtection="1">
      <alignment horizontal="left" vertical="center" indent="1"/>
      <protection hidden="1"/>
    </xf>
    <xf numFmtId="167" fontId="3" fillId="0" borderId="29" xfId="4" applyNumberFormat="1" applyBorder="1" applyAlignment="1" applyProtection="1">
      <alignment horizontal="left" vertical="center" indent="1"/>
      <protection hidden="1"/>
    </xf>
    <xf numFmtId="49" fontId="27" fillId="10" borderId="32" xfId="4" applyNumberFormat="1" applyFont="1" applyFill="1" applyBorder="1" applyAlignment="1" applyProtection="1">
      <alignment horizontal="center" vertical="center" wrapText="1"/>
      <protection hidden="1"/>
    </xf>
    <xf numFmtId="49" fontId="27" fillId="10" borderId="29" xfId="4" applyNumberFormat="1" applyFont="1" applyFill="1" applyBorder="1" applyAlignment="1" applyProtection="1">
      <alignment horizontal="center" vertical="center" wrapText="1"/>
      <protection hidden="1"/>
    </xf>
    <xf numFmtId="0" fontId="23" fillId="10" borderId="32" xfId="4" applyNumberFormat="1" applyFont="1" applyFill="1" applyBorder="1" applyAlignment="1" applyProtection="1">
      <alignment horizontal="right" vertical="center" indent="1"/>
      <protection hidden="1"/>
    </xf>
    <xf numFmtId="0" fontId="23" fillId="10" borderId="31" xfId="4" applyNumberFormat="1" applyFont="1" applyFill="1" applyBorder="1" applyAlignment="1" applyProtection="1">
      <alignment horizontal="right" vertical="center" indent="1"/>
      <protection hidden="1"/>
    </xf>
    <xf numFmtId="0" fontId="23" fillId="10" borderId="29" xfId="4" applyNumberFormat="1" applyFont="1" applyFill="1" applyBorder="1" applyAlignment="1" applyProtection="1">
      <alignment horizontal="right" vertical="center" indent="1"/>
      <protection hidden="1"/>
    </xf>
    <xf numFmtId="0" fontId="23" fillId="10" borderId="28" xfId="4" applyNumberFormat="1" applyFont="1" applyFill="1" applyBorder="1" applyAlignment="1" applyProtection="1">
      <alignment horizontal="right" vertical="center" indent="1"/>
      <protection hidden="1"/>
    </xf>
    <xf numFmtId="0" fontId="23" fillId="10" borderId="25" xfId="4" applyFont="1" applyFill="1" applyBorder="1" applyAlignment="1" applyProtection="1">
      <alignment horizontal="center" vertical="center" wrapText="1"/>
      <protection hidden="1"/>
    </xf>
    <xf numFmtId="0" fontId="23" fillId="10" borderId="24" xfId="4" applyFont="1" applyFill="1" applyBorder="1" applyAlignment="1" applyProtection="1">
      <alignment horizontal="center" vertical="center" wrapText="1"/>
      <protection hidden="1"/>
    </xf>
    <xf numFmtId="0" fontId="28" fillId="5" borderId="38" xfId="4" applyFont="1" applyFill="1" applyBorder="1" applyAlignment="1" applyProtection="1">
      <alignment horizontal="left" vertical="center" wrapText="1" indent="1"/>
      <protection hidden="1"/>
    </xf>
    <xf numFmtId="0" fontId="28" fillId="5" borderId="39" xfId="4" applyFont="1" applyFill="1" applyBorder="1" applyAlignment="1" applyProtection="1">
      <alignment horizontal="left" vertical="center" wrapText="1" indent="1"/>
      <protection hidden="1"/>
    </xf>
    <xf numFmtId="0" fontId="28" fillId="5" borderId="40" xfId="4" applyFont="1" applyFill="1" applyBorder="1" applyAlignment="1" applyProtection="1">
      <alignment horizontal="left" vertical="center" wrapText="1" indent="1"/>
      <protection hidden="1"/>
    </xf>
    <xf numFmtId="0" fontId="1" fillId="0" borderId="51" xfId="0" applyFont="1" applyBorder="1" applyAlignment="1" applyProtection="1">
      <alignment horizontal="center" vertical="center"/>
      <protection hidden="1"/>
    </xf>
    <xf numFmtId="0" fontId="1" fillId="0" borderId="56" xfId="0" applyFont="1" applyBorder="1" applyAlignment="1" applyProtection="1">
      <alignment horizontal="center" vertical="center"/>
      <protection hidden="1"/>
    </xf>
    <xf numFmtId="0" fontId="1" fillId="0" borderId="12" xfId="0" applyFont="1" applyBorder="1" applyAlignment="1" applyProtection="1">
      <alignment horizontal="center" vertical="center"/>
      <protection hidden="1"/>
    </xf>
    <xf numFmtId="0" fontId="45" fillId="11" borderId="53" xfId="0" applyFont="1" applyFill="1" applyBorder="1" applyAlignment="1" applyProtection="1">
      <alignment horizontal="center" vertical="center"/>
      <protection hidden="1"/>
    </xf>
    <xf numFmtId="0" fontId="1" fillId="4" borderId="0" xfId="0" applyFont="1" applyFill="1" applyBorder="1" applyAlignment="1" applyProtection="1">
      <alignment horizontal="left" vertical="center"/>
      <protection hidden="1"/>
    </xf>
    <xf numFmtId="175" fontId="1" fillId="0" borderId="34" xfId="0" applyNumberFormat="1" applyFont="1" applyFill="1" applyBorder="1" applyAlignment="1" applyProtection="1">
      <alignment horizontal="right" vertical="center"/>
      <protection locked="0"/>
    </xf>
    <xf numFmtId="175" fontId="1" fillId="0" borderId="35" xfId="0" applyNumberFormat="1" applyFont="1" applyFill="1" applyBorder="1" applyAlignment="1" applyProtection="1">
      <alignment horizontal="right" vertical="center"/>
      <protection locked="0"/>
    </xf>
    <xf numFmtId="168" fontId="12" fillId="3" borderId="43" xfId="0" applyNumberFormat="1" applyFont="1" applyFill="1" applyBorder="1" applyAlignment="1" applyProtection="1">
      <alignment horizontal="left" vertical="center" indent="1"/>
      <protection hidden="1"/>
    </xf>
    <xf numFmtId="168" fontId="12" fillId="3" borderId="42" xfId="0" applyNumberFormat="1" applyFont="1" applyFill="1" applyBorder="1" applyAlignment="1" applyProtection="1">
      <alignment horizontal="left" vertical="center" indent="1"/>
      <protection hidden="1"/>
    </xf>
    <xf numFmtId="167" fontId="12" fillId="3" borderId="4" xfId="0" applyNumberFormat="1" applyFont="1" applyFill="1" applyBorder="1" applyAlignment="1" applyProtection="1">
      <alignment horizontal="left" vertical="center" indent="1"/>
      <protection hidden="1"/>
    </xf>
    <xf numFmtId="167" fontId="12" fillId="3" borderId="0" xfId="0" applyNumberFormat="1" applyFont="1" applyFill="1" applyBorder="1" applyAlignment="1" applyProtection="1">
      <alignment horizontal="left" vertical="center" indent="1"/>
      <protection hidden="1"/>
    </xf>
    <xf numFmtId="175" fontId="1" fillId="4" borderId="34" xfId="0" applyNumberFormat="1" applyFont="1" applyFill="1" applyBorder="1" applyAlignment="1" applyProtection="1">
      <alignment horizontal="right" vertical="center"/>
      <protection hidden="1"/>
    </xf>
    <xf numFmtId="175" fontId="1" fillId="4" borderId="35" xfId="0" applyNumberFormat="1" applyFont="1" applyFill="1" applyBorder="1" applyAlignment="1" applyProtection="1">
      <alignment horizontal="right" vertical="center"/>
      <protection hidden="1"/>
    </xf>
    <xf numFmtId="0" fontId="34" fillId="14" borderId="42" xfId="0" applyFont="1" applyFill="1" applyBorder="1" applyAlignment="1" applyProtection="1">
      <alignment horizontal="center" vertical="center" wrapText="1"/>
      <protection hidden="1"/>
    </xf>
    <xf numFmtId="0" fontId="34" fillId="14" borderId="0" xfId="0" applyFont="1" applyFill="1" applyBorder="1" applyAlignment="1" applyProtection="1">
      <alignment horizontal="center" vertical="center" wrapText="1"/>
      <protection hidden="1"/>
    </xf>
    <xf numFmtId="44" fontId="2" fillId="4" borderId="11" xfId="0" applyNumberFormat="1" applyFont="1" applyFill="1" applyBorder="1" applyAlignment="1" applyProtection="1">
      <alignment vertical="center"/>
      <protection hidden="1"/>
    </xf>
    <xf numFmtId="0" fontId="5" fillId="4" borderId="0" xfId="0" quotePrefix="1" applyFont="1" applyFill="1" applyBorder="1" applyAlignment="1" applyProtection="1">
      <alignment horizontal="justify" vertical="top" wrapText="1"/>
      <protection hidden="1"/>
    </xf>
    <xf numFmtId="0" fontId="0" fillId="0" borderId="0" xfId="0" applyAlignment="1">
      <alignment horizontal="justify" vertical="top" wrapText="1"/>
    </xf>
    <xf numFmtId="0" fontId="0" fillId="14" borderId="42" xfId="0" applyFill="1" applyBorder="1" applyAlignment="1" applyProtection="1">
      <alignment vertical="center"/>
      <protection hidden="1"/>
    </xf>
    <xf numFmtId="0" fontId="0" fillId="14" borderId="44" xfId="0" applyFill="1" applyBorder="1" applyAlignment="1" applyProtection="1">
      <alignment vertical="center"/>
      <protection hidden="1"/>
    </xf>
    <xf numFmtId="44" fontId="1" fillId="4" borderId="34" xfId="0" applyNumberFormat="1" applyFont="1" applyFill="1" applyBorder="1" applyAlignment="1" applyProtection="1">
      <alignment horizontal="right" vertical="center"/>
      <protection hidden="1"/>
    </xf>
    <xf numFmtId="44" fontId="1" fillId="4" borderId="53" xfId="0" applyNumberFormat="1" applyFont="1" applyFill="1" applyBorder="1" applyAlignment="1" applyProtection="1">
      <alignment horizontal="right" vertical="center"/>
      <protection hidden="1"/>
    </xf>
    <xf numFmtId="44" fontId="1" fillId="4" borderId="52" xfId="0" applyNumberFormat="1" applyFont="1" applyFill="1" applyBorder="1" applyAlignment="1" applyProtection="1">
      <alignment horizontal="right" vertical="center"/>
      <protection hidden="1"/>
    </xf>
    <xf numFmtId="44" fontId="2" fillId="4" borderId="34" xfId="0" applyNumberFormat="1" applyFont="1" applyFill="1" applyBorder="1" applyAlignment="1" applyProtection="1">
      <alignment horizontal="right" vertical="center"/>
      <protection hidden="1"/>
    </xf>
    <xf numFmtId="44" fontId="2" fillId="4" borderId="53" xfId="0" applyNumberFormat="1" applyFont="1" applyFill="1" applyBorder="1" applyAlignment="1" applyProtection="1">
      <alignment horizontal="right" vertical="center"/>
      <protection hidden="1"/>
    </xf>
    <xf numFmtId="44" fontId="2" fillId="4" borderId="52" xfId="0" applyNumberFormat="1" applyFont="1" applyFill="1" applyBorder="1" applyAlignment="1" applyProtection="1">
      <alignment horizontal="right" vertical="center"/>
      <protection hidden="1"/>
    </xf>
    <xf numFmtId="0" fontId="1" fillId="4" borderId="0" xfId="0" applyFont="1" applyFill="1" applyBorder="1" applyAlignment="1" applyProtection="1">
      <alignment horizontal="justify" vertical="center" wrapText="1"/>
      <protection hidden="1"/>
    </xf>
    <xf numFmtId="170" fontId="1" fillId="13" borderId="34" xfId="0" applyNumberFormat="1" applyFont="1" applyFill="1" applyBorder="1" applyAlignment="1" applyProtection="1">
      <alignment vertical="center"/>
      <protection locked="0"/>
    </xf>
    <xf numFmtId="170" fontId="1" fillId="13" borderId="36" xfId="0" applyNumberFormat="1" applyFont="1" applyFill="1" applyBorder="1" applyAlignment="1" applyProtection="1">
      <alignment vertical="center"/>
      <protection locked="0"/>
    </xf>
    <xf numFmtId="170" fontId="1" fillId="13" borderId="35" xfId="0" applyNumberFormat="1" applyFont="1" applyFill="1" applyBorder="1" applyAlignment="1" applyProtection="1">
      <alignment vertical="center"/>
      <protection locked="0"/>
    </xf>
    <xf numFmtId="44" fontId="1" fillId="4" borderId="11" xfId="0" applyNumberFormat="1" applyFont="1" applyFill="1" applyBorder="1" applyAlignment="1" applyProtection="1">
      <alignment vertical="center"/>
      <protection hidden="1"/>
    </xf>
    <xf numFmtId="44" fontId="1" fillId="4" borderId="51" xfId="0" applyNumberFormat="1" applyFont="1" applyFill="1" applyBorder="1" applyAlignment="1" applyProtection="1">
      <alignment vertical="center"/>
      <protection hidden="1"/>
    </xf>
    <xf numFmtId="44" fontId="2" fillId="4" borderId="12" xfId="0" applyNumberFormat="1" applyFont="1" applyFill="1" applyBorder="1" applyAlignment="1" applyProtection="1">
      <alignment vertical="center"/>
      <protection hidden="1"/>
    </xf>
    <xf numFmtId="0" fontId="1" fillId="4" borderId="5" xfId="0" applyFont="1" applyFill="1" applyBorder="1" applyAlignment="1" applyProtection="1">
      <alignment horizontal="justify" vertical="center" wrapText="1"/>
      <protection hidden="1"/>
    </xf>
    <xf numFmtId="44" fontId="1" fillId="4" borderId="57" xfId="0" applyNumberFormat="1" applyFont="1" applyFill="1" applyBorder="1" applyAlignment="1" applyProtection="1">
      <alignment horizontal="right" vertical="center"/>
      <protection hidden="1"/>
    </xf>
    <xf numFmtId="0" fontId="0" fillId="0" borderId="0" xfId="0" applyAlignment="1">
      <alignment vertical="center" wrapText="1"/>
    </xf>
    <xf numFmtId="0" fontId="7" fillId="8" borderId="54" xfId="0" applyFont="1" applyFill="1" applyBorder="1" applyAlignment="1" applyProtection="1">
      <alignment horizontal="center" vertical="center" wrapText="1"/>
      <protection locked="0" hidden="1"/>
    </xf>
    <xf numFmtId="0" fontId="2" fillId="4" borderId="0" xfId="0" applyFont="1" applyFill="1" applyBorder="1" applyAlignment="1" applyProtection="1">
      <alignment horizontal="left" vertical="center" wrapText="1"/>
      <protection hidden="1"/>
    </xf>
    <xf numFmtId="0" fontId="1" fillId="4" borderId="0" xfId="0" applyFont="1" applyFill="1" applyBorder="1" applyAlignment="1" applyProtection="1">
      <alignment horizontal="justify" vertical="top" wrapText="1"/>
      <protection hidden="1"/>
    </xf>
    <xf numFmtId="44" fontId="1" fillId="4" borderId="11" xfId="0" applyNumberFormat="1" applyFont="1" applyFill="1" applyBorder="1" applyAlignment="1" applyProtection="1">
      <alignment horizontal="right" vertical="center"/>
      <protection hidden="1"/>
    </xf>
    <xf numFmtId="0" fontId="5" fillId="4" borderId="0" xfId="0" applyFont="1" applyFill="1" applyBorder="1" applyAlignment="1" applyProtection="1">
      <alignment horizontal="justify" vertical="center" wrapText="1"/>
      <protection hidden="1"/>
    </xf>
    <xf numFmtId="0" fontId="32" fillId="12" borderId="34" xfId="0" applyFont="1" applyFill="1" applyBorder="1" applyAlignment="1" applyProtection="1">
      <alignment horizontal="center" vertical="center"/>
      <protection hidden="1"/>
    </xf>
    <xf numFmtId="0" fontId="32" fillId="12" borderId="36" xfId="0" applyFont="1" applyFill="1" applyBorder="1" applyAlignment="1" applyProtection="1">
      <alignment horizontal="center" vertical="center"/>
      <protection hidden="1"/>
    </xf>
    <xf numFmtId="0" fontId="32" fillId="12" borderId="35" xfId="0" applyFont="1" applyFill="1" applyBorder="1" applyAlignment="1" applyProtection="1">
      <alignment horizontal="center" vertical="center"/>
      <protection hidden="1"/>
    </xf>
    <xf numFmtId="44" fontId="2" fillId="0" borderId="34" xfId="0" applyNumberFormat="1" applyFont="1" applyFill="1" applyBorder="1" applyAlignment="1" applyProtection="1">
      <alignment horizontal="right" vertical="center"/>
      <protection locked="0"/>
    </xf>
    <xf numFmtId="44" fontId="2" fillId="0" borderId="53" xfId="0" applyNumberFormat="1" applyFont="1" applyFill="1" applyBorder="1" applyAlignment="1" applyProtection="1">
      <alignment horizontal="right" vertical="center"/>
      <protection locked="0"/>
    </xf>
    <xf numFmtId="44" fontId="2" fillId="0" borderId="52" xfId="0" applyNumberFormat="1" applyFont="1" applyFill="1" applyBorder="1" applyAlignment="1" applyProtection="1">
      <alignment horizontal="right" vertical="center"/>
      <protection locked="0"/>
    </xf>
    <xf numFmtId="0" fontId="8" fillId="7" borderId="34" xfId="0" applyFont="1" applyFill="1" applyBorder="1" applyAlignment="1" applyProtection="1">
      <alignment horizontal="center" vertical="center"/>
      <protection hidden="1"/>
    </xf>
    <xf numFmtId="0" fontId="8" fillId="7" borderId="36" xfId="0" applyFont="1" applyFill="1" applyBorder="1" applyAlignment="1" applyProtection="1">
      <alignment horizontal="center" vertical="center"/>
      <protection hidden="1"/>
    </xf>
    <xf numFmtId="0" fontId="8" fillId="7" borderId="35" xfId="0" applyFont="1" applyFill="1" applyBorder="1" applyAlignment="1" applyProtection="1">
      <alignment horizontal="center" vertical="center"/>
      <protection hidden="1"/>
    </xf>
    <xf numFmtId="0" fontId="9" fillId="0" borderId="34" xfId="0" applyFont="1" applyBorder="1" applyAlignment="1" applyProtection="1">
      <alignment horizontal="left" vertical="center" indent="1"/>
      <protection hidden="1"/>
    </xf>
    <xf numFmtId="0" fontId="9" fillId="0" borderId="36" xfId="0" applyFont="1" applyBorder="1" applyAlignment="1" applyProtection="1">
      <alignment horizontal="left" vertical="center" indent="1"/>
      <protection hidden="1"/>
    </xf>
    <xf numFmtId="0" fontId="9" fillId="0" borderId="35" xfId="0" applyFont="1" applyBorder="1" applyAlignment="1" applyProtection="1">
      <alignment horizontal="left" vertical="center" indent="1"/>
      <protection hidden="1"/>
    </xf>
    <xf numFmtId="0" fontId="8" fillId="7" borderId="51" xfId="0" applyFont="1" applyFill="1" applyBorder="1" applyAlignment="1" applyProtection="1">
      <alignment horizontal="center" vertical="center"/>
      <protection hidden="1"/>
    </xf>
    <xf numFmtId="0" fontId="8" fillId="7" borderId="12" xfId="0" applyFont="1" applyFill="1" applyBorder="1" applyAlignment="1" applyProtection="1">
      <alignment horizontal="center" vertical="center"/>
      <protection hidden="1"/>
    </xf>
    <xf numFmtId="0" fontId="8" fillId="7" borderId="11" xfId="0" applyFont="1" applyFill="1" applyBorder="1" applyAlignment="1" applyProtection="1">
      <alignment horizontal="center" vertical="center"/>
      <protection hidden="1"/>
    </xf>
    <xf numFmtId="0" fontId="8" fillId="0" borderId="34" xfId="0" applyFont="1" applyBorder="1" applyAlignment="1" applyProtection="1">
      <alignment horizontal="center" vertical="center"/>
      <protection hidden="1"/>
    </xf>
    <xf numFmtId="0" fontId="8" fillId="0" borderId="36"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49" fontId="9" fillId="0" borderId="34" xfId="0" applyNumberFormat="1" applyFont="1" applyFill="1" applyBorder="1" applyAlignment="1" applyProtection="1">
      <alignment horizontal="left" vertical="center" indent="1"/>
      <protection hidden="1"/>
    </xf>
    <xf numFmtId="49" fontId="9" fillId="0" borderId="35" xfId="0" applyNumberFormat="1" applyFont="1" applyFill="1" applyBorder="1" applyAlignment="1" applyProtection="1">
      <alignment horizontal="left" vertical="center" indent="1"/>
      <protection hidden="1"/>
    </xf>
    <xf numFmtId="49" fontId="40" fillId="0" borderId="35" xfId="0" applyNumberFormat="1" applyFont="1" applyBorder="1" applyAlignment="1">
      <alignment horizontal="left" vertical="center" indent="1"/>
    </xf>
    <xf numFmtId="49" fontId="40" fillId="0" borderId="35" xfId="0" applyNumberFormat="1" applyFont="1" applyFill="1" applyBorder="1" applyAlignment="1">
      <alignment horizontal="left" vertical="center" indent="1"/>
    </xf>
    <xf numFmtId="0" fontId="9" fillId="0" borderId="11" xfId="0" applyFont="1" applyFill="1" applyBorder="1" applyAlignment="1" applyProtection="1">
      <alignment horizontal="left" vertical="center" indent="1"/>
      <protection hidden="1"/>
    </xf>
    <xf numFmtId="49" fontId="9" fillId="0" borderId="34" xfId="6" applyNumberFormat="1" applyFont="1" applyBorder="1" applyAlignment="1" applyProtection="1">
      <alignment horizontal="left" vertical="center" indent="1"/>
      <protection hidden="1"/>
    </xf>
    <xf numFmtId="0" fontId="8" fillId="6" borderId="11" xfId="0" applyFont="1" applyFill="1" applyBorder="1" applyAlignment="1" applyProtection="1">
      <alignment horizontal="center" vertical="center"/>
      <protection hidden="1"/>
    </xf>
    <xf numFmtId="0" fontId="9" fillId="6" borderId="11" xfId="0" applyFont="1" applyFill="1" applyBorder="1" applyAlignment="1" applyProtection="1">
      <alignment horizontal="center" vertical="center"/>
      <protection hidden="1"/>
    </xf>
    <xf numFmtId="0" fontId="9" fillId="0" borderId="34" xfId="0" applyFont="1" applyFill="1" applyBorder="1" applyAlignment="1" applyProtection="1">
      <alignment horizontal="left" vertical="center" indent="1"/>
      <protection hidden="1"/>
    </xf>
    <xf numFmtId="0" fontId="9" fillId="0" borderId="35" xfId="0" applyFont="1" applyFill="1" applyBorder="1" applyAlignment="1" applyProtection="1">
      <alignment horizontal="left" vertical="center" indent="1"/>
      <protection hidden="1"/>
    </xf>
    <xf numFmtId="0" fontId="8" fillId="6" borderId="34" xfId="0" applyFont="1" applyFill="1" applyBorder="1" applyAlignment="1" applyProtection="1">
      <alignment horizontal="center" vertical="center"/>
      <protection hidden="1"/>
    </xf>
    <xf numFmtId="0" fontId="8" fillId="6" borderId="36" xfId="0" applyFont="1" applyFill="1" applyBorder="1" applyAlignment="1" applyProtection="1">
      <alignment horizontal="center" vertical="center"/>
      <protection hidden="1"/>
    </xf>
    <xf numFmtId="0" fontId="8" fillId="6" borderId="35" xfId="0" applyFont="1" applyFill="1" applyBorder="1" applyAlignment="1" applyProtection="1">
      <alignment horizontal="center" vertical="center"/>
      <protection hidden="1"/>
    </xf>
    <xf numFmtId="0" fontId="8" fillId="0" borderId="6" xfId="0" applyFont="1" applyFill="1" applyBorder="1" applyAlignment="1" applyProtection="1">
      <alignment horizontal="left" vertical="center" indent="1"/>
      <protection hidden="1"/>
    </xf>
    <xf numFmtId="0" fontId="8" fillId="0" borderId="10" xfId="0" applyFont="1" applyFill="1" applyBorder="1" applyAlignment="1" applyProtection="1">
      <alignment horizontal="left" vertical="center" indent="1"/>
      <protection hidden="1"/>
    </xf>
    <xf numFmtId="0" fontId="8" fillId="6" borderId="11" xfId="0" applyFont="1" applyFill="1" applyBorder="1" applyAlignment="1" applyProtection="1">
      <alignment horizontal="left" vertical="center" indent="1"/>
      <protection hidden="1"/>
    </xf>
    <xf numFmtId="0" fontId="41" fillId="0" borderId="45" xfId="0" applyFont="1" applyFill="1" applyBorder="1" applyAlignment="1" applyProtection="1">
      <alignment horizontal="left" vertical="center" indent="1"/>
      <protection hidden="1"/>
    </xf>
    <xf numFmtId="0" fontId="41" fillId="0" borderId="46" xfId="0" applyFont="1" applyFill="1" applyBorder="1" applyAlignment="1" applyProtection="1">
      <alignment horizontal="left" vertical="center" indent="1"/>
      <protection hidden="1"/>
    </xf>
    <xf numFmtId="0" fontId="36" fillId="7" borderId="54" xfId="0" applyFont="1" applyFill="1" applyBorder="1" applyAlignment="1" applyProtection="1">
      <alignment horizontal="center" vertical="center"/>
      <protection hidden="1"/>
    </xf>
    <xf numFmtId="0" fontId="35" fillId="7" borderId="54" xfId="0" applyFont="1" applyFill="1" applyBorder="1" applyAlignment="1" applyProtection="1">
      <alignment horizontal="center" vertical="center"/>
      <protection hidden="1"/>
    </xf>
    <xf numFmtId="0" fontId="8" fillId="6" borderId="7" xfId="4" applyFont="1" applyFill="1" applyBorder="1" applyAlignment="1" applyProtection="1">
      <alignment horizontal="center" vertical="center"/>
      <protection locked="0"/>
    </xf>
    <xf numFmtId="0" fontId="8" fillId="6" borderId="8" xfId="4" applyFont="1" applyFill="1" applyBorder="1" applyAlignment="1" applyProtection="1">
      <alignment horizontal="center" vertical="center"/>
      <protection locked="0"/>
    </xf>
    <xf numFmtId="0" fontId="8" fillId="6" borderId="11" xfId="4" applyFont="1" applyFill="1" applyBorder="1" applyAlignment="1" applyProtection="1">
      <alignment horizontal="center" vertical="center"/>
      <protection locked="0"/>
    </xf>
    <xf numFmtId="0" fontId="9" fillId="7" borderId="34" xfId="0" applyFont="1" applyFill="1" applyBorder="1" applyAlignment="1" applyProtection="1">
      <alignment horizontal="left" vertical="center" indent="1"/>
      <protection hidden="1"/>
    </xf>
    <xf numFmtId="0" fontId="9" fillId="7" borderId="35" xfId="0" applyFont="1" applyFill="1" applyBorder="1" applyAlignment="1" applyProtection="1">
      <alignment horizontal="left" vertical="center" indent="1"/>
      <protection hidden="1"/>
    </xf>
    <xf numFmtId="0" fontId="41" fillId="0" borderId="34" xfId="0" applyFont="1" applyFill="1" applyBorder="1" applyAlignment="1" applyProtection="1">
      <alignment horizontal="left" vertical="center" indent="1"/>
      <protection hidden="1"/>
    </xf>
    <xf numFmtId="0" fontId="41" fillId="0" borderId="35" xfId="0" applyFont="1" applyFill="1" applyBorder="1" applyAlignment="1" applyProtection="1">
      <alignment horizontal="left" vertical="center" indent="1"/>
      <protection hidden="1"/>
    </xf>
    <xf numFmtId="0" fontId="8" fillId="7" borderId="11" xfId="4" applyFont="1" applyFill="1" applyBorder="1" applyAlignment="1" applyProtection="1">
      <alignment horizontal="center" vertical="center"/>
      <protection locked="0"/>
    </xf>
  </cellXfs>
  <cellStyles count="8">
    <cellStyle name="Dezimal [0]" xfId="6" builtinId="6"/>
    <cellStyle name="FinaStandard" xfId="1" xr:uid="{00000000-0005-0000-0000-000000000000}"/>
    <cellStyle name="Komma" xfId="5" builtinId="3"/>
    <cellStyle name="PrintWhite" xfId="2" xr:uid="{00000000-0005-0000-0000-000001000000}"/>
    <cellStyle name="Standard" xfId="0" builtinId="0"/>
    <cellStyle name="Standard 2" xfId="3" xr:uid="{00000000-0005-0000-0000-000003000000}"/>
    <cellStyle name="Standard 2 2" xfId="4" xr:uid="{00000000-0005-0000-0000-000004000000}"/>
    <cellStyle name="Standard_20130426 Finanzierungsberatung (Testversion)" xfId="7" xr:uid="{F077BA2C-51AA-45B4-950E-F892C94A4DE7}"/>
  </cellStyles>
  <dxfs count="40">
    <dxf>
      <border>
        <left/>
        <right style="thin">
          <color auto="1"/>
        </right>
        <top/>
        <bottom/>
        <vertical/>
        <horizontal/>
      </border>
    </dxf>
    <dxf>
      <border>
        <left/>
        <right/>
        <top/>
        <bottom/>
        <vertical/>
        <horizontal/>
      </border>
    </dxf>
    <dxf>
      <border>
        <left/>
        <right/>
        <top/>
        <bottom/>
        <vertical/>
        <horizontal/>
      </border>
    </dxf>
    <dxf>
      <font>
        <b/>
        <i val="0"/>
        <color rgb="FFBE0F34"/>
      </font>
    </dxf>
    <dxf>
      <border>
        <left/>
        <right/>
        <top/>
        <bottom/>
        <vertical/>
        <horizontal/>
      </border>
    </dxf>
    <dxf>
      <font>
        <color rgb="FFBE0F34"/>
      </font>
    </dxf>
    <dxf>
      <font>
        <color rgb="FFBE0F34"/>
      </font>
    </dxf>
    <dxf>
      <font>
        <color rgb="FFBE0F34"/>
      </font>
    </dxf>
    <dxf>
      <font>
        <color rgb="FFBE0F34"/>
      </font>
    </dxf>
    <dxf>
      <font>
        <color rgb="FFBE0F34"/>
      </font>
    </dxf>
    <dxf>
      <font>
        <color rgb="FFBE0F34"/>
      </font>
    </dxf>
    <dxf>
      <font>
        <color rgb="FFBE0F34"/>
      </font>
    </dxf>
    <dxf>
      <font>
        <color rgb="FFBE0F34"/>
      </font>
    </dxf>
    <dxf>
      <fill>
        <patternFill patternType="solid">
          <bgColor theme="0"/>
        </patternFill>
      </fill>
    </dxf>
    <dxf>
      <font>
        <color theme="4" tint="0.39994506668294322"/>
      </font>
    </dxf>
    <dxf>
      <fill>
        <patternFill patternType="solid">
          <bgColor theme="0"/>
        </patternFill>
      </fill>
    </dxf>
    <dxf>
      <fill>
        <patternFill>
          <bgColor theme="0"/>
        </patternFill>
      </fill>
    </dxf>
    <dxf>
      <font>
        <color rgb="FFBE0F34"/>
      </font>
    </dxf>
    <dxf>
      <border>
        <bottom/>
        <vertical/>
        <horizontal/>
      </border>
    </dxf>
    <dxf>
      <font>
        <color rgb="FFBE0F34"/>
      </font>
    </dxf>
    <dxf>
      <font>
        <color rgb="FFBE0F34"/>
      </font>
    </dxf>
    <dxf>
      <font>
        <color rgb="FFBE0F34"/>
      </font>
    </dxf>
    <dxf>
      <font>
        <color rgb="FFBE0F34"/>
      </font>
    </dxf>
    <dxf>
      <font>
        <color rgb="FFBE0F34"/>
      </font>
    </dxf>
    <dxf>
      <font>
        <color rgb="FFBE0F34"/>
      </font>
    </dxf>
    <dxf>
      <font>
        <b/>
        <i val="0"/>
        <color rgb="FFBE0F34"/>
      </font>
    </dxf>
    <dxf>
      <fill>
        <patternFill>
          <bgColor theme="9" tint="0.79998168889431442"/>
        </patternFill>
      </fill>
    </dxf>
    <dxf>
      <fill>
        <patternFill>
          <bgColor theme="9" tint="0.79998168889431442"/>
        </patternFill>
      </fill>
    </dxf>
    <dxf>
      <border>
        <left/>
        <right/>
        <top/>
        <bottom/>
        <vertical/>
        <horizontal/>
      </border>
    </dxf>
    <dxf>
      <border>
        <left/>
        <right/>
        <top/>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theme="4" tint="0.39994506668294322"/>
      </font>
    </dxf>
    <dxf>
      <fill>
        <patternFill>
          <bgColor theme="9" tint="0.79998168889431442"/>
        </patternFill>
      </fill>
    </dxf>
    <dxf>
      <font>
        <color rgb="FFBE0F34"/>
      </font>
    </dxf>
    <dxf>
      <font>
        <color rgb="FFBE0F34"/>
      </font>
    </dxf>
    <dxf>
      <fill>
        <patternFill>
          <bgColor indexed="60"/>
        </patternFill>
      </fill>
      <border>
        <right style="thin">
          <color indexed="18"/>
        </right>
      </border>
    </dxf>
    <dxf>
      <font>
        <condense val="0"/>
        <extend val="0"/>
        <color indexed="18"/>
      </font>
      <fill>
        <patternFill>
          <bgColor indexed="60"/>
        </patternFill>
      </fill>
      <border>
        <left style="thin">
          <color indexed="18"/>
        </left>
        <right style="thin">
          <color indexed="18"/>
        </right>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DDDDDD"/>
      <rgbColor rgb="00FF0000"/>
      <rgbColor rgb="0000FF00"/>
      <rgbColor rgb="000000FF"/>
      <rgbColor rgb="00FFFF00"/>
      <rgbColor rgb="00FF00FF"/>
      <rgbColor rgb="0000FFFF"/>
      <rgbColor rgb="00800000"/>
      <rgbColor rgb="00008000"/>
      <rgbColor rgb="00FFFFFF"/>
      <rgbColor rgb="00808000"/>
      <rgbColor rgb="00800080"/>
      <rgbColor rgb="00008080"/>
      <rgbColor rgb="00C0C0C0"/>
      <rgbColor rgb="005F5F5F"/>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EAEAEA"/>
      <rgbColor rgb="00FFCC99"/>
      <rgbColor rgb="003366FF"/>
      <rgbColor rgb="0033CCCC"/>
      <rgbColor rgb="0099CC00"/>
      <rgbColor rgb="00FFCC00"/>
      <rgbColor rgb="00FF9900"/>
      <rgbColor rgb="00FF6600"/>
      <rgbColor rgb="00666699"/>
      <rgbColor rgb="00808080"/>
      <rgbColor rgb="00DDDDDD"/>
      <rgbColor rgb="00339966"/>
      <rgbColor rgb="00CCCCCC"/>
      <rgbColor rgb="00808080"/>
      <rgbColor rgb="005F5F5F"/>
      <rgbColor rgb="00B60036"/>
      <rgbColor rgb="00BE0F34"/>
      <rgbColor rgb="00333333"/>
    </indexedColors>
    <mruColors>
      <color rgb="FF0000FF"/>
      <color rgb="FFFFFF99"/>
      <color rgb="FFCCFFCC"/>
      <color rgb="FFEAEAEA"/>
      <color rgb="FFBE0F34"/>
      <color rgb="FF808080"/>
      <color rgb="FFDDDDDD"/>
      <color rgb="FFFFFF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Radio" checked="Checked" firstButton="1" fmlaLink="Daten!$J$5"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CheckBox" fmlaLink="Daten!$J$10" lockText="1" noThreeD="1"/>
</file>

<file path=xl/ctrlProps/ctrlProp7.xml><?xml version="1.0" encoding="utf-8"?>
<formControlPr xmlns="http://schemas.microsoft.com/office/spreadsheetml/2009/9/main" objectType="CheckBox" fmlaLink="Daten!$J$18" lockText="1" noThreeD="1"/>
</file>

<file path=xl/ctrlProps/ctrlProp8.xml><?xml version="1.0" encoding="utf-8"?>
<formControlPr xmlns="http://schemas.microsoft.com/office/spreadsheetml/2009/9/main" objectType="CheckBox" fmlaLink="Daten!$J$19" lockText="1" noThreeD="1"/>
</file>

<file path=xl/ctrlProps/ctrlProp9.xml><?xml version="1.0" encoding="utf-8"?>
<formControlPr xmlns="http://schemas.microsoft.com/office/spreadsheetml/2009/9/main" objectType="CheckBox" fmlaLink="Daten!$J$17" lockText="1" noThreeD="1"/>
</file>

<file path=xl/ctrlProps/ctrlProp10.xml><?xml version="1.0" encoding="utf-8"?>
<formControlPr xmlns="http://schemas.microsoft.com/office/spreadsheetml/2009/9/main" objectType="CheckBox" checked="Checked" fmlaLink="Daten!$D$43" lockText="1" noThreeD="1"/>
</file>

<file path=xl/ctrlProps/ctrlProp11.xml><?xml version="1.0" encoding="utf-8"?>
<formControlPr xmlns="http://schemas.microsoft.com/office/spreadsheetml/2009/9/main" objectType="CheckBox" checked="Checked" fmlaLink="Daten!$D$44" lockText="1" noThreeD="1"/>
</file>

<file path=xl/ctrlProps/ctrlProp12.xml><?xml version="1.0" encoding="utf-8"?>
<formControlPr xmlns="http://schemas.microsoft.com/office/spreadsheetml/2009/9/main" objectType="CheckBox" checked="Checked" fmlaLink="Daten!$D$45" lockText="1" noThreeD="1"/>
</file>

<file path=xl/ctrlProps/ctrlProp13.xml><?xml version="1.0" encoding="utf-8"?>
<formControlPr xmlns="http://schemas.microsoft.com/office/spreadsheetml/2009/9/main" objectType="CheckBox" checked="Checked" fmlaLink="Daten!$D$46" lockText="1" noThreeD="1"/>
</file>

<file path=xl/ctrlProps/ctrlProp14.xml><?xml version="1.0" encoding="utf-8"?>
<formControlPr xmlns="http://schemas.microsoft.com/office/spreadsheetml/2009/9/main" objectType="CheckBox" fmlaLink="Daten!$J$20" lockText="1" noThreeD="1"/>
</file>

<file path=xl/ctrlProps/ctrlProp15.xml><?xml version="1.0" encoding="utf-8"?>
<formControlPr xmlns="http://schemas.microsoft.com/office/spreadsheetml/2009/9/main" objectType="CheckBox" fmlaLink="Daten!$J$21" lockText="1" noThreeD="1"/>
</file>

<file path=xl/drawings/_rels/drawing1.xml.rels><?xml version="1.0" encoding="UTF-8" standalone="yes"?>
<Relationships xmlns="http://schemas.openxmlformats.org/package/2006/relationships"><Relationship Id="rId2" Type="http://schemas.openxmlformats.org/officeDocument/2006/relationships/hyperlink" Target="http://mil-bb.maps.arcgis.com/apps/webappviewer/index.html?id=e761fe0f9371463a8a511cc2ac58f6e9" TargetMode="External"/><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6.emf"/><Relationship Id="rId1" Type="http://schemas.openxmlformats.org/officeDocument/2006/relationships/image" Target="../media/image7.emf"/><Relationship Id="rId6" Type="http://schemas.openxmlformats.org/officeDocument/2006/relationships/image" Target="../media/image4.emf"/><Relationship Id="rId5" Type="http://schemas.openxmlformats.org/officeDocument/2006/relationships/image" Target="../media/image5.emf"/><Relationship Id="rId4"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5.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18</xdr:col>
      <xdr:colOff>173871</xdr:colOff>
      <xdr:row>4</xdr:row>
      <xdr:rowOff>35332</xdr:rowOff>
    </xdr:from>
    <xdr:to>
      <xdr:col>21</xdr:col>
      <xdr:colOff>176571</xdr:colOff>
      <xdr:row>5</xdr:row>
      <xdr:rowOff>157421</xdr:rowOff>
    </xdr:to>
    <xdr:pic>
      <xdr:nvPicPr>
        <xdr:cNvPr id="3" name="ILB_Logo_Seite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7191" y="743992"/>
          <a:ext cx="1260000" cy="312589"/>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7620</xdr:colOff>
          <xdr:row>39</xdr:row>
          <xdr:rowOff>144780</xdr:rowOff>
        </xdr:from>
        <xdr:to>
          <xdr:col>20</xdr:col>
          <xdr:colOff>38100</xdr:colOff>
          <xdr:row>42</xdr:row>
          <xdr:rowOff>22860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100" b="1" i="0" u="none" strike="noStrike" baseline="0">
                  <a:solidFill>
                    <a:srgbClr val="BE0F34"/>
                  </a:solidFill>
                  <a:latin typeface="Arial"/>
                  <a:cs typeface="Arial"/>
                </a:rPr>
                <a:t>Zur Berechnung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xdr:row>
          <xdr:rowOff>76200</xdr:rowOff>
        </xdr:from>
        <xdr:to>
          <xdr:col>17</xdr:col>
          <xdr:colOff>254000</xdr:colOff>
          <xdr:row>5</xdr:row>
          <xdr:rowOff>139701</xdr:rowOff>
        </xdr:to>
        <xdr:sp macro="" textlink="">
          <xdr:nvSpPr>
            <xdr:cNvPr id="2052" name="cmdInfo"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127000</xdr:colOff>
          <xdr:row>4</xdr:row>
          <xdr:rowOff>76200</xdr:rowOff>
        </xdr:from>
        <xdr:to>
          <xdr:col>6</xdr:col>
          <xdr:colOff>381000</xdr:colOff>
          <xdr:row>5</xdr:row>
          <xdr:rowOff>139701</xdr:rowOff>
        </xdr:to>
        <xdr:sp macro="" textlink="">
          <xdr:nvSpPr>
            <xdr:cNvPr id="2050" name="cmdBerechnung"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6</xdr:col>
      <xdr:colOff>9530</xdr:colOff>
      <xdr:row>18</xdr:row>
      <xdr:rowOff>18097</xdr:rowOff>
    </xdr:from>
    <xdr:to>
      <xdr:col>8</xdr:col>
      <xdr:colOff>337190</xdr:colOff>
      <xdr:row>18</xdr:row>
      <xdr:rowOff>165573</xdr:rowOff>
    </xdr:to>
    <xdr:sp macro="" textlink="">
      <xdr:nvSpPr>
        <xdr:cNvPr id="2" name="Textfeld 1">
          <a:hlinkClick xmlns:r="http://schemas.openxmlformats.org/officeDocument/2006/relationships" r:id="rId2"/>
          <a:extLst>
            <a:ext uri="{FF2B5EF4-FFF2-40B4-BE49-F238E27FC236}">
              <a16:creationId xmlns:a16="http://schemas.microsoft.com/office/drawing/2014/main" id="{00000000-0008-0000-0000-000002000000}"/>
            </a:ext>
          </a:extLst>
        </xdr:cNvPr>
        <xdr:cNvSpPr txBox="1"/>
      </xdr:nvSpPr>
      <xdr:spPr>
        <a:xfrm>
          <a:off x="2386970" y="2662237"/>
          <a:ext cx="1272540" cy="147476"/>
        </a:xfrm>
        <a:prstGeom prst="rect">
          <a:avLst/>
        </a:prstGeom>
        <a:noFill/>
      </xdr:spPr>
      <xdr:txBody>
        <a:bodyPr vertOverflow="clip" horzOverflow="clip" wrap="square" lIns="0" tIns="0" rIns="0" bIns="0" rtlCol="0" anchor="t">
          <a:noAutofit/>
        </a:bodyPr>
        <a:lstStyle/>
        <a:p>
          <a:r>
            <a:rPr lang="de-DE" sz="1000" i="1" u="sng" dirty="0" err="1">
              <a:solidFill>
                <a:srgbClr val="C00000"/>
              </a:solidFill>
              <a:latin typeface="+mj-lt"/>
            </a:rPr>
            <a:t>Fördergebietskulisse.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419100</xdr:colOff>
          <xdr:row>8</xdr:row>
          <xdr:rowOff>50800</xdr:rowOff>
        </xdr:from>
        <xdr:to>
          <xdr:col>5</xdr:col>
          <xdr:colOff>502920</xdr:colOff>
          <xdr:row>8</xdr:row>
          <xdr:rowOff>304800</xdr:rowOff>
        </xdr:to>
        <xdr:sp macro="" textlink="">
          <xdr:nvSpPr>
            <xdr:cNvPr id="7170" name="cmdNeuerEintragPV"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1016000</xdr:colOff>
          <xdr:row>4</xdr:row>
          <xdr:rowOff>50800</xdr:rowOff>
        </xdr:from>
        <xdr:to>
          <xdr:col>7</xdr:col>
          <xdr:colOff>756920</xdr:colOff>
          <xdr:row>5</xdr:row>
          <xdr:rowOff>114300</xdr:rowOff>
        </xdr:to>
        <xdr:sp macro="" textlink="">
          <xdr:nvSpPr>
            <xdr:cNvPr id="7169" name="cmdSichern"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xdr:row>
          <xdr:rowOff>50800</xdr:rowOff>
        </xdr:from>
        <xdr:to>
          <xdr:col>9</xdr:col>
          <xdr:colOff>254000</xdr:colOff>
          <xdr:row>5</xdr:row>
          <xdr:rowOff>114300</xdr:rowOff>
        </xdr:to>
        <xdr:sp macro="" textlink="">
          <xdr:nvSpPr>
            <xdr:cNvPr id="7171" name="cmdInfo" hidden="1">
              <a:extLst>
                <a:ext uri="{63B3BB69-23CF-44E3-9099-C40C66FF867C}">
                  <a14:compatExt spid="_x0000_s7171"/>
                </a:ext>
                <a:ext uri="{FF2B5EF4-FFF2-40B4-BE49-F238E27FC236}">
                  <a16:creationId xmlns:a16="http://schemas.microsoft.com/office/drawing/2014/main" id="{00000000-0008-0000-01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424180</xdr:colOff>
          <xdr:row>4</xdr:row>
          <xdr:rowOff>50800</xdr:rowOff>
        </xdr:from>
        <xdr:to>
          <xdr:col>8</xdr:col>
          <xdr:colOff>678180</xdr:colOff>
          <xdr:row>5</xdr:row>
          <xdr:rowOff>114300</xdr:rowOff>
        </xdr:to>
        <xdr:sp macro="" textlink="">
          <xdr:nvSpPr>
            <xdr:cNvPr id="7172" name="cmdBerechnung" hidden="1">
              <a:extLst>
                <a:ext uri="{63B3BB69-23CF-44E3-9099-C40C66FF867C}">
                  <a14:compatExt spid="_x0000_s7172"/>
                </a:ext>
                <a:ext uri="{FF2B5EF4-FFF2-40B4-BE49-F238E27FC236}">
                  <a16:creationId xmlns:a16="http://schemas.microsoft.com/office/drawing/2014/main" id="{00000000-0008-0000-01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50800</xdr:rowOff>
        </xdr:from>
        <xdr:to>
          <xdr:col>3</xdr:col>
          <xdr:colOff>254000</xdr:colOff>
          <xdr:row>5</xdr:row>
          <xdr:rowOff>114300</xdr:rowOff>
        </xdr:to>
        <xdr:sp macro="" textlink="">
          <xdr:nvSpPr>
            <xdr:cNvPr id="7173" name="cmdHome" hidden="1">
              <a:extLst>
                <a:ext uri="{63B3BB69-23CF-44E3-9099-C40C66FF867C}">
                  <a14:compatExt spid="_x0000_s7173"/>
                </a:ext>
                <a:ext uri="{FF2B5EF4-FFF2-40B4-BE49-F238E27FC236}">
                  <a16:creationId xmlns:a16="http://schemas.microsoft.com/office/drawing/2014/main" id="{00000000-0008-0000-0100-000005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424180</xdr:colOff>
          <xdr:row>4</xdr:row>
          <xdr:rowOff>50800</xdr:rowOff>
        </xdr:from>
        <xdr:to>
          <xdr:col>2</xdr:col>
          <xdr:colOff>678180</xdr:colOff>
          <xdr:row>5</xdr:row>
          <xdr:rowOff>114300</xdr:rowOff>
        </xdr:to>
        <xdr:sp macro="" textlink="">
          <xdr:nvSpPr>
            <xdr:cNvPr id="7177" name="cmdDatenpflege" hidden="1">
              <a:extLst>
                <a:ext uri="{63B3BB69-23CF-44E3-9099-C40C66FF867C}">
                  <a14:compatExt spid="_x0000_s7177"/>
                </a:ext>
                <a:ext uri="{FF2B5EF4-FFF2-40B4-BE49-F238E27FC236}">
                  <a16:creationId xmlns:a16="http://schemas.microsoft.com/office/drawing/2014/main" id="{00000000-0008-0000-0100-000009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xdr:col>
      <xdr:colOff>758190</xdr:colOff>
      <xdr:row>5</xdr:row>
      <xdr:rowOff>142875</xdr:rowOff>
    </xdr:from>
    <xdr:ext cx="784860" cy="198120"/>
    <xdr:sp macro="[0]!Hide_Shape" textlink="">
      <xdr:nvSpPr>
        <xdr:cNvPr id="15" name="ControlTipText_Datenpflege" hidden="1">
          <a:extLst>
            <a:ext uri="{FF2B5EF4-FFF2-40B4-BE49-F238E27FC236}">
              <a16:creationId xmlns:a16="http://schemas.microsoft.com/office/drawing/2014/main" id="{00000000-0008-0000-0100-00000F000000}"/>
            </a:ext>
          </a:extLst>
        </xdr:cNvPr>
        <xdr:cNvSpPr/>
      </xdr:nvSpPr>
      <xdr:spPr bwMode="auto">
        <a:xfrm>
          <a:off x="1148715" y="952500"/>
          <a:ext cx="784860" cy="198120"/>
        </a:xfrm>
        <a:prstGeom prst="rect">
          <a:avLst/>
        </a:prstGeom>
        <a:solidFill>
          <a:srgbClr val="FFFFCC"/>
        </a:solidFill>
        <a:ln w="9525" cap="flat" cmpd="sng" algn="ctr">
          <a:solidFill>
            <a:schemeClr val="accent1"/>
          </a:solidFill>
          <a:prstDash val="solid"/>
          <a:round/>
          <a:headEnd type="none" w="med" len="med"/>
          <a:tailEnd type="none" w="med" len="med"/>
        </a:ln>
        <a:effec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Datenpflege</a:t>
          </a:r>
        </a:p>
      </xdr:txBody>
    </xdr:sp>
    <xdr:clientData fPrintsWithSheet="0"/>
  </xdr:oneCellAnchor>
</xdr:wsDr>
</file>

<file path=xl/drawings/drawing3.xml><?xml version="1.0" encoding="utf-8"?>
<xdr:wsDr xmlns:xdr="http://schemas.openxmlformats.org/drawingml/2006/spreadsheetDrawing" xmlns:a="http://schemas.openxmlformats.org/drawingml/2006/main">
  <xdr:oneCellAnchor>
    <xdr:from>
      <xdr:col>29</xdr:col>
      <xdr:colOff>65805</xdr:colOff>
      <xdr:row>5</xdr:row>
      <xdr:rowOff>30480</xdr:rowOff>
    </xdr:from>
    <xdr:ext cx="1278745" cy="323116"/>
    <xdr:pic>
      <xdr:nvPicPr>
        <xdr:cNvPr id="13" name="GrafikILB">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
        <a:stretch>
          <a:fillRect/>
        </a:stretch>
      </xdr:blipFill>
      <xdr:spPr>
        <a:xfrm>
          <a:off x="6785260" y="957003"/>
          <a:ext cx="1278745" cy="323116"/>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26</xdr:col>
          <xdr:colOff>38100</xdr:colOff>
          <xdr:row>5</xdr:row>
          <xdr:rowOff>76200</xdr:rowOff>
        </xdr:from>
        <xdr:to>
          <xdr:col>27</xdr:col>
          <xdr:colOff>86360</xdr:colOff>
          <xdr:row>6</xdr:row>
          <xdr:rowOff>139700</xdr:rowOff>
        </xdr:to>
        <xdr:sp macro="" textlink="">
          <xdr:nvSpPr>
            <xdr:cNvPr id="11270" name="cmdInfo" hidden="1">
              <a:extLst>
                <a:ext uri="{63B3BB69-23CF-44E3-9099-C40C66FF867C}">
                  <a14:compatExt spid="_x0000_s11270"/>
                </a:ext>
                <a:ext uri="{FF2B5EF4-FFF2-40B4-BE49-F238E27FC236}">
                  <a16:creationId xmlns:a16="http://schemas.microsoft.com/office/drawing/2014/main" id="{00000000-0008-0000-0200-00000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127000</xdr:colOff>
          <xdr:row>5</xdr:row>
          <xdr:rowOff>76200</xdr:rowOff>
        </xdr:from>
        <xdr:to>
          <xdr:col>10</xdr:col>
          <xdr:colOff>175260</xdr:colOff>
          <xdr:row>6</xdr:row>
          <xdr:rowOff>139700</xdr:rowOff>
        </xdr:to>
        <xdr:sp macro="" textlink="">
          <xdr:nvSpPr>
            <xdr:cNvPr id="11273" name="cmdHilfe" hidden="1">
              <a:extLst>
                <a:ext uri="{63B3BB69-23CF-44E3-9099-C40C66FF867C}">
                  <a14:compatExt spid="_x0000_s11273"/>
                </a:ext>
                <a:ext uri="{FF2B5EF4-FFF2-40B4-BE49-F238E27FC236}">
                  <a16:creationId xmlns:a16="http://schemas.microsoft.com/office/drawing/2014/main" id="{00000000-0008-0000-0200-00000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xdr:row>
          <xdr:rowOff>76200</xdr:rowOff>
        </xdr:from>
        <xdr:to>
          <xdr:col>9</xdr:col>
          <xdr:colOff>48260</xdr:colOff>
          <xdr:row>6</xdr:row>
          <xdr:rowOff>139700</xdr:rowOff>
        </xdr:to>
        <xdr:sp macro="" textlink="">
          <xdr:nvSpPr>
            <xdr:cNvPr id="11271" name="cmdHome" hidden="1">
              <a:extLst>
                <a:ext uri="{63B3BB69-23CF-44E3-9099-C40C66FF867C}">
                  <a14:compatExt spid="_x0000_s11271"/>
                </a:ext>
                <a:ext uri="{FF2B5EF4-FFF2-40B4-BE49-F238E27FC236}">
                  <a16:creationId xmlns:a16="http://schemas.microsoft.com/office/drawing/2014/main" id="{00000000-0008-0000-0200-00000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8</xdr:col>
      <xdr:colOff>123825</xdr:colOff>
      <xdr:row>6</xdr:row>
      <xdr:rowOff>133350</xdr:rowOff>
    </xdr:from>
    <xdr:ext cx="396240" cy="198120"/>
    <xdr:sp macro="[0]!Hide_Shape" textlink="">
      <xdr:nvSpPr>
        <xdr:cNvPr id="14" name="ControlTipText_Hilfe" hidden="1">
          <a:extLst>
            <a:ext uri="{FF2B5EF4-FFF2-40B4-BE49-F238E27FC236}">
              <a16:creationId xmlns:a16="http://schemas.microsoft.com/office/drawing/2014/main" id="{00000000-0008-0000-0200-00000E000000}"/>
            </a:ext>
          </a:extLst>
        </xdr:cNvPr>
        <xdr:cNvSpPr/>
      </xdr:nvSpPr>
      <xdr:spPr bwMode="auto">
        <a:xfrm>
          <a:off x="2028825" y="1190625"/>
          <a:ext cx="396240" cy="198120"/>
        </a:xfrm>
        <a:prstGeom prst="rect">
          <a:avLst/>
        </a:prstGeom>
        <a:solidFill>
          <a:srgbClr val="FFFFCC"/>
        </a:solidFill>
        <a:ln w="9525" cap="flat" cmpd="sng" algn="ctr">
          <a:solidFill>
            <a:schemeClr val="accent1"/>
          </a:solidFill>
          <a:prstDash val="solid"/>
          <a:round/>
          <a:headEnd type="none" w="med" len="med"/>
          <a:tailEnd type="none" w="med" len="med"/>
        </a:ln>
        <a:effec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Hilfe</a:t>
          </a:r>
        </a:p>
      </xdr:txBody>
    </xdr:sp>
    <xdr:clientData fPrintsWithSheet="0"/>
  </xdr:oneCellAnchor>
  <mc:AlternateContent xmlns:mc="http://schemas.openxmlformats.org/markup-compatibility/2006">
    <mc:Choice xmlns:a14="http://schemas.microsoft.com/office/drawing/2010/main" Requires="a14">
      <xdr:twoCellAnchor editAs="oneCell">
        <xdr:from>
          <xdr:col>2</xdr:col>
          <xdr:colOff>248920</xdr:colOff>
          <xdr:row>12</xdr:row>
          <xdr:rowOff>149860</xdr:rowOff>
        </xdr:from>
        <xdr:to>
          <xdr:col>18</xdr:col>
          <xdr:colOff>81280</xdr:colOff>
          <xdr:row>14</xdr:row>
          <xdr:rowOff>35560</xdr:rowOff>
        </xdr:to>
        <xdr:sp macro="" textlink="">
          <xdr:nvSpPr>
            <xdr:cNvPr id="11277" name="OptionMaßnahme1" hidden="1">
              <a:extLst>
                <a:ext uri="{63B3BB69-23CF-44E3-9099-C40C66FF867C}">
                  <a14:compatExt spid="_x0000_s11277"/>
                </a:ext>
                <a:ext uri="{FF2B5EF4-FFF2-40B4-BE49-F238E27FC236}">
                  <a16:creationId xmlns:a16="http://schemas.microsoft.com/office/drawing/2014/main" id="{00000000-0008-0000-02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248920</xdr:colOff>
          <xdr:row>13</xdr:row>
          <xdr:rowOff>149860</xdr:rowOff>
        </xdr:from>
        <xdr:to>
          <xdr:col>18</xdr:col>
          <xdr:colOff>81280</xdr:colOff>
          <xdr:row>15</xdr:row>
          <xdr:rowOff>43180</xdr:rowOff>
        </xdr:to>
        <xdr:sp macro="" textlink="">
          <xdr:nvSpPr>
            <xdr:cNvPr id="11278" name="OptionMaßnahme2" hidden="1">
              <a:extLst>
                <a:ext uri="{63B3BB69-23CF-44E3-9099-C40C66FF867C}">
                  <a14:compatExt spid="_x0000_s11278"/>
                </a:ext>
                <a:ext uri="{FF2B5EF4-FFF2-40B4-BE49-F238E27FC236}">
                  <a16:creationId xmlns:a16="http://schemas.microsoft.com/office/drawing/2014/main" id="{00000000-0008-0000-02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248920</xdr:colOff>
          <xdr:row>14</xdr:row>
          <xdr:rowOff>149860</xdr:rowOff>
        </xdr:from>
        <xdr:to>
          <xdr:col>18</xdr:col>
          <xdr:colOff>81280</xdr:colOff>
          <xdr:row>16</xdr:row>
          <xdr:rowOff>43180</xdr:rowOff>
        </xdr:to>
        <xdr:sp macro="" textlink="">
          <xdr:nvSpPr>
            <xdr:cNvPr id="11279" name="OptionMaßnahme3" hidden="1">
              <a:extLst>
                <a:ext uri="{63B3BB69-23CF-44E3-9099-C40C66FF867C}">
                  <a14:compatExt spid="_x0000_s11279"/>
                </a:ext>
                <a:ext uri="{FF2B5EF4-FFF2-40B4-BE49-F238E27FC236}">
                  <a16:creationId xmlns:a16="http://schemas.microsoft.com/office/drawing/2014/main" id="{00000000-0008-0000-02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248920</xdr:colOff>
          <xdr:row>15</xdr:row>
          <xdr:rowOff>149860</xdr:rowOff>
        </xdr:from>
        <xdr:to>
          <xdr:col>18</xdr:col>
          <xdr:colOff>81280</xdr:colOff>
          <xdr:row>18</xdr:row>
          <xdr:rowOff>43180</xdr:rowOff>
        </xdr:to>
        <xdr:sp macro="" textlink="">
          <xdr:nvSpPr>
            <xdr:cNvPr id="11280" name="OptionMaßnahme4" hidden="1">
              <a:extLst>
                <a:ext uri="{63B3BB69-23CF-44E3-9099-C40C66FF867C}">
                  <a14:compatExt spid="_x0000_s11280"/>
                </a:ext>
                <a:ext uri="{FF2B5EF4-FFF2-40B4-BE49-F238E27FC236}">
                  <a16:creationId xmlns:a16="http://schemas.microsoft.com/office/drawing/2014/main" id="{00000000-0008-0000-02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236220</xdr:colOff>
          <xdr:row>12</xdr:row>
          <xdr:rowOff>149860</xdr:rowOff>
        </xdr:from>
        <xdr:to>
          <xdr:col>30</xdr:col>
          <xdr:colOff>220980</xdr:colOff>
          <xdr:row>14</xdr:row>
          <xdr:rowOff>20320</xdr:rowOff>
        </xdr:to>
        <xdr:sp macro="" textlink="">
          <xdr:nvSpPr>
            <xdr:cNvPr id="11283" name="AuswahlMaßnahme1" hidden="1">
              <a:extLst>
                <a:ext uri="{63B3BB69-23CF-44E3-9099-C40C66FF867C}">
                  <a14:compatExt spid="_x0000_s11283"/>
                </a:ext>
                <a:ext uri="{FF2B5EF4-FFF2-40B4-BE49-F238E27FC236}">
                  <a16:creationId xmlns:a16="http://schemas.microsoft.com/office/drawing/2014/main" id="{00000000-0008-0000-0200-00001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236220</xdr:colOff>
          <xdr:row>13</xdr:row>
          <xdr:rowOff>149860</xdr:rowOff>
        </xdr:from>
        <xdr:to>
          <xdr:col>30</xdr:col>
          <xdr:colOff>220980</xdr:colOff>
          <xdr:row>15</xdr:row>
          <xdr:rowOff>27940</xdr:rowOff>
        </xdr:to>
        <xdr:sp macro="" textlink="">
          <xdr:nvSpPr>
            <xdr:cNvPr id="11284" name="AuswahlMaßnahme2" hidden="1">
              <a:extLst>
                <a:ext uri="{63B3BB69-23CF-44E3-9099-C40C66FF867C}">
                  <a14:compatExt spid="_x0000_s11284"/>
                </a:ext>
                <a:ext uri="{FF2B5EF4-FFF2-40B4-BE49-F238E27FC236}">
                  <a16:creationId xmlns:a16="http://schemas.microsoft.com/office/drawing/2014/main" id="{00000000-0008-0000-02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236220</xdr:colOff>
          <xdr:row>14</xdr:row>
          <xdr:rowOff>149860</xdr:rowOff>
        </xdr:from>
        <xdr:to>
          <xdr:col>30</xdr:col>
          <xdr:colOff>220980</xdr:colOff>
          <xdr:row>16</xdr:row>
          <xdr:rowOff>27940</xdr:rowOff>
        </xdr:to>
        <xdr:sp macro="" textlink="">
          <xdr:nvSpPr>
            <xdr:cNvPr id="11285" name="AuswahlMaßnahme3" hidden="1">
              <a:extLst>
                <a:ext uri="{63B3BB69-23CF-44E3-9099-C40C66FF867C}">
                  <a14:compatExt spid="_x0000_s11285"/>
                </a:ext>
                <a:ext uri="{FF2B5EF4-FFF2-40B4-BE49-F238E27FC236}">
                  <a16:creationId xmlns:a16="http://schemas.microsoft.com/office/drawing/2014/main" id="{00000000-0008-0000-02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236220</xdr:colOff>
          <xdr:row>15</xdr:row>
          <xdr:rowOff>149860</xdr:rowOff>
        </xdr:from>
        <xdr:to>
          <xdr:col>30</xdr:col>
          <xdr:colOff>220980</xdr:colOff>
          <xdr:row>18</xdr:row>
          <xdr:rowOff>27940</xdr:rowOff>
        </xdr:to>
        <xdr:sp macro="" textlink="">
          <xdr:nvSpPr>
            <xdr:cNvPr id="11287" name="AuswahlMaßnahme4" hidden="1">
              <a:extLst>
                <a:ext uri="{63B3BB69-23CF-44E3-9099-C40C66FF867C}">
                  <a14:compatExt spid="_x0000_s11287"/>
                </a:ext>
                <a:ext uri="{FF2B5EF4-FFF2-40B4-BE49-F238E27FC236}">
                  <a16:creationId xmlns:a16="http://schemas.microsoft.com/office/drawing/2014/main" id="{00000000-0008-0000-02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248920</xdr:colOff>
          <xdr:row>30</xdr:row>
          <xdr:rowOff>149860</xdr:rowOff>
        </xdr:from>
        <xdr:to>
          <xdr:col>15</xdr:col>
          <xdr:colOff>142240</xdr:colOff>
          <xdr:row>32</xdr:row>
          <xdr:rowOff>27940</xdr:rowOff>
        </xdr:to>
        <xdr:sp macro="" textlink="">
          <xdr:nvSpPr>
            <xdr:cNvPr id="11290" name="AuswahlAbzüge1" hidden="1">
              <a:extLst>
                <a:ext uri="{63B3BB69-23CF-44E3-9099-C40C66FF867C}">
                  <a14:compatExt spid="_x0000_s11290"/>
                </a:ext>
                <a:ext uri="{FF2B5EF4-FFF2-40B4-BE49-F238E27FC236}">
                  <a16:creationId xmlns:a16="http://schemas.microsoft.com/office/drawing/2014/main" id="{00000000-0008-0000-02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248920</xdr:colOff>
          <xdr:row>31</xdr:row>
          <xdr:rowOff>149860</xdr:rowOff>
        </xdr:from>
        <xdr:to>
          <xdr:col>15</xdr:col>
          <xdr:colOff>142240</xdr:colOff>
          <xdr:row>33</xdr:row>
          <xdr:rowOff>27940</xdr:rowOff>
        </xdr:to>
        <xdr:sp macro="" textlink="">
          <xdr:nvSpPr>
            <xdr:cNvPr id="11291" name="AuswahlAbzüge2" hidden="1">
              <a:extLst>
                <a:ext uri="{63B3BB69-23CF-44E3-9099-C40C66FF867C}">
                  <a14:compatExt spid="_x0000_s11291"/>
                </a:ext>
                <a:ext uri="{FF2B5EF4-FFF2-40B4-BE49-F238E27FC236}">
                  <a16:creationId xmlns:a16="http://schemas.microsoft.com/office/drawing/2014/main" id="{00000000-0008-0000-02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248920</xdr:colOff>
          <xdr:row>32</xdr:row>
          <xdr:rowOff>149860</xdr:rowOff>
        </xdr:from>
        <xdr:to>
          <xdr:col>15</xdr:col>
          <xdr:colOff>142240</xdr:colOff>
          <xdr:row>34</xdr:row>
          <xdr:rowOff>27940</xdr:rowOff>
        </xdr:to>
        <xdr:sp macro="" textlink="">
          <xdr:nvSpPr>
            <xdr:cNvPr id="11292" name="AuswahlAbzüge3" hidden="1">
              <a:extLst>
                <a:ext uri="{63B3BB69-23CF-44E3-9099-C40C66FF867C}">
                  <a14:compatExt spid="_x0000_s11292"/>
                </a:ext>
                <a:ext uri="{FF2B5EF4-FFF2-40B4-BE49-F238E27FC236}">
                  <a16:creationId xmlns:a16="http://schemas.microsoft.com/office/drawing/2014/main" id="{00000000-0008-0000-02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248920</xdr:colOff>
          <xdr:row>33</xdr:row>
          <xdr:rowOff>149860</xdr:rowOff>
        </xdr:from>
        <xdr:to>
          <xdr:col>15</xdr:col>
          <xdr:colOff>142240</xdr:colOff>
          <xdr:row>35</xdr:row>
          <xdr:rowOff>27940</xdr:rowOff>
        </xdr:to>
        <xdr:sp macro="" textlink="">
          <xdr:nvSpPr>
            <xdr:cNvPr id="11293" name="AuswahlAbzüge4" hidden="1">
              <a:extLst>
                <a:ext uri="{63B3BB69-23CF-44E3-9099-C40C66FF867C}">
                  <a14:compatExt spid="_x0000_s11293"/>
                </a:ext>
                <a:ext uri="{FF2B5EF4-FFF2-40B4-BE49-F238E27FC236}">
                  <a16:creationId xmlns:a16="http://schemas.microsoft.com/office/drawing/2014/main" id="{00000000-0008-0000-02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248920</xdr:colOff>
          <xdr:row>23</xdr:row>
          <xdr:rowOff>25400</xdr:rowOff>
        </xdr:from>
        <xdr:to>
          <xdr:col>33</xdr:col>
          <xdr:colOff>5080</xdr:colOff>
          <xdr:row>23</xdr:row>
          <xdr:rowOff>162560</xdr:rowOff>
        </xdr:to>
        <xdr:sp macro="" textlink="">
          <xdr:nvSpPr>
            <xdr:cNvPr id="11295" name="AuswahlBehindertenzuschlag" hidden="1">
              <a:extLst>
                <a:ext uri="{63B3BB69-23CF-44E3-9099-C40C66FF867C}">
                  <a14:compatExt spid="_x0000_s11295"/>
                </a:ext>
                <a:ext uri="{FF2B5EF4-FFF2-40B4-BE49-F238E27FC236}">
                  <a16:creationId xmlns:a16="http://schemas.microsoft.com/office/drawing/2014/main" id="{00000000-0008-0000-02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236220</xdr:colOff>
          <xdr:row>16</xdr:row>
          <xdr:rowOff>149860</xdr:rowOff>
        </xdr:from>
        <xdr:to>
          <xdr:col>30</xdr:col>
          <xdr:colOff>220980</xdr:colOff>
          <xdr:row>19</xdr:row>
          <xdr:rowOff>27940</xdr:rowOff>
        </xdr:to>
        <xdr:sp macro="" textlink="">
          <xdr:nvSpPr>
            <xdr:cNvPr id="11303" name="AuswahlMaßnahme5" hidden="1">
              <a:extLst>
                <a:ext uri="{63B3BB69-23CF-44E3-9099-C40C66FF867C}">
                  <a14:compatExt spid="_x0000_s11303"/>
                </a:ext>
                <a:ext uri="{FF2B5EF4-FFF2-40B4-BE49-F238E27FC236}">
                  <a16:creationId xmlns:a16="http://schemas.microsoft.com/office/drawing/2014/main" id="{00000000-0008-0000-0200-00002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ILB">
  <a:themeElements>
    <a:clrScheme name="© ILB">
      <a:dk1>
        <a:srgbClr val="000000"/>
      </a:dk1>
      <a:lt1>
        <a:srgbClr val="FFFFFF"/>
      </a:lt1>
      <a:dk2>
        <a:srgbClr val="5F5F5F"/>
      </a:dk2>
      <a:lt2>
        <a:srgbClr val="BE0F34"/>
      </a:lt2>
      <a:accent1>
        <a:srgbClr val="808080"/>
      </a:accent1>
      <a:accent2>
        <a:srgbClr val="DDDDDD"/>
      </a:accent2>
      <a:accent3>
        <a:srgbClr val="BE0F34"/>
      </a:accent3>
      <a:accent4>
        <a:srgbClr val="007FB0"/>
      </a:accent4>
      <a:accent5>
        <a:srgbClr val="DFA827"/>
      </a:accent5>
      <a:accent6>
        <a:srgbClr val="C26C23"/>
      </a:accent6>
      <a:hlink>
        <a:srgbClr val="007FB0"/>
      </a:hlink>
      <a:folHlink>
        <a:srgbClr val="BE0F34"/>
      </a:folHlink>
    </a:clrScheme>
    <a:fontScheme name="© ILB">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accent2"/>
        </a:solidFill>
        <a:ln w="9525" cap="flat" cmpd="sng" algn="ctr">
          <a:noFill/>
          <a:prstDash val="solid"/>
          <a:round/>
          <a:headEnd type="none" w="med" len="med"/>
          <a:tailEnd type="none" w="med" len="med"/>
        </a:ln>
        <a:effectLst/>
      </a:spPr>
      <a:bodyPr vert="horz" wrap="square" lIns="0" tIns="0" rIns="0" bIns="0" numCol="1" rtlCol="0" anchor="t" anchorCtr="0" compatLnSpc="1">
        <a:prstTxWarp prst="textNoShape">
          <a:avLst/>
        </a:prstTxWarp>
      </a:bodyPr>
      <a:lstStyle>
        <a:defPPr marL="0" marR="0" indent="0" algn="l" defTabSz="914400" rtl="0" eaLnBrk="1" fontAlgn="base" latinLnBrk="0" hangingPunct="1">
          <a:lnSpc>
            <a:spcPct val="100000"/>
          </a:lnSpc>
          <a:spcBef>
            <a:spcPct val="50000"/>
          </a:spcBef>
          <a:spcAft>
            <a:spcPct val="0"/>
          </a:spcAft>
          <a:buClrTx/>
          <a:buSzTx/>
          <a:buFontTx/>
          <a:buNone/>
          <a:tabLst/>
          <a:defRPr kumimoji="0" sz="1600" b="0" i="0" u="none" strike="noStrike" cap="none" normalizeH="0" baseline="0" smtClean="0">
            <a:ln>
              <a:noFill/>
            </a:ln>
            <a:solidFill>
              <a:schemeClr val="tx1"/>
            </a:solidFill>
            <a:effectLst/>
            <a:latin typeface="Arial" charset="0"/>
          </a:defRPr>
        </a:defPPr>
      </a:lstStyle>
    </a:spDef>
    <a:lnDef>
      <a:spPr bwMode="auto">
        <a:solidFill>
          <a:schemeClr val="accent1"/>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a:lstStyle/>
    </a:lnDef>
    <a:txDef>
      <a:spPr>
        <a:noFill/>
      </a:spPr>
      <a:bodyPr wrap="square" lIns="0" tIns="0" rIns="0" bIns="0" rtlCol="0">
        <a:spAutoFit/>
      </a:bodyPr>
      <a:lstStyle>
        <a:defPPr>
          <a:defRPr dirty="0" err="1" smtClean="0"/>
        </a:defPPr>
      </a:lstStyle>
    </a:txDef>
  </a:objectDefaults>
  <a:extraClrSchemeLst>
    <a:extraClrScheme>
      <a:clrScheme name="Standarddesign 1">
        <a:dk1>
          <a:srgbClr val="000000"/>
        </a:dk1>
        <a:lt1>
          <a:srgbClr val="FFFFFF"/>
        </a:lt1>
        <a:dk2>
          <a:srgbClr val="5F5F5F"/>
        </a:dk2>
        <a:lt2>
          <a:srgbClr val="BE0F34"/>
        </a:lt2>
        <a:accent1>
          <a:srgbClr val="808080"/>
        </a:accent1>
        <a:accent2>
          <a:srgbClr val="DDDDDD"/>
        </a:accent2>
        <a:accent3>
          <a:srgbClr val="FFFFFF"/>
        </a:accent3>
        <a:accent4>
          <a:srgbClr val="000000"/>
        </a:accent4>
        <a:accent5>
          <a:srgbClr val="C0C0C0"/>
        </a:accent5>
        <a:accent6>
          <a:srgbClr val="C8C8C8"/>
        </a:accent6>
        <a:hlink>
          <a:srgbClr val="007FB0"/>
        </a:hlink>
        <a:folHlink>
          <a:srgbClr val="BE0F34"/>
        </a:folHlink>
      </a:clrScheme>
      <a:clrMap bg1="lt1" tx1="dk1" bg2="lt2" tx2="dk2" accent1="accent1" accent2="accent2" accent3="accent3" accent4="accent4" accent5="accent5" accent6="accent6" hlink="hlink" folHlink="folHlink"/>
    </a:extraClrScheme>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 Id="rId9"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control" Target="../activeX/activeX7.xml"/><Relationship Id="rId3" Type="http://schemas.openxmlformats.org/officeDocument/2006/relationships/drawing" Target="../drawings/drawing2.xml"/><Relationship Id="rId7" Type="http://schemas.openxmlformats.org/officeDocument/2006/relationships/control" Target="../activeX/activeX4.xml"/><Relationship Id="rId12" Type="http://schemas.openxmlformats.org/officeDocument/2006/relationships/image" Target="../media/image2.emf"/><Relationship Id="rId2" Type="http://schemas.openxmlformats.org/officeDocument/2006/relationships/customProperty" Target="../customProperty2.bin"/><Relationship Id="rId16" Type="http://schemas.openxmlformats.org/officeDocument/2006/relationships/image" Target="../media/image7.emf"/><Relationship Id="rId1" Type="http://schemas.openxmlformats.org/officeDocument/2006/relationships/printerSettings" Target="../printerSettings/printerSettings2.bin"/><Relationship Id="rId6" Type="http://schemas.openxmlformats.org/officeDocument/2006/relationships/image" Target="../media/image4.emf"/><Relationship Id="rId11" Type="http://schemas.openxmlformats.org/officeDocument/2006/relationships/control" Target="../activeX/activeX6.xml"/><Relationship Id="rId5" Type="http://schemas.openxmlformats.org/officeDocument/2006/relationships/control" Target="../activeX/activeX3.xml"/><Relationship Id="rId15" Type="http://schemas.openxmlformats.org/officeDocument/2006/relationships/control" Target="../activeX/activeX8.xml"/><Relationship Id="rId10" Type="http://schemas.openxmlformats.org/officeDocument/2006/relationships/image" Target="../media/image1.emf"/><Relationship Id="rId4" Type="http://schemas.openxmlformats.org/officeDocument/2006/relationships/vmlDrawing" Target="../drawings/vmlDrawing2.vml"/><Relationship Id="rId9" Type="http://schemas.openxmlformats.org/officeDocument/2006/relationships/control" Target="../activeX/activeX5.xml"/><Relationship Id="rId14" Type="http://schemas.openxmlformats.org/officeDocument/2006/relationships/image" Target="../media/image6.emf"/></Relationships>
</file>

<file path=xl/worksheets/_rels/sheet3.x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ctrlProp" Target="../ctrlProps/ctrlProp4.xml"/><Relationship Id="rId18" Type="http://schemas.openxmlformats.org/officeDocument/2006/relationships/ctrlProp" Target="../ctrlProps/ctrlProp9.xml"/><Relationship Id="rId3" Type="http://schemas.openxmlformats.org/officeDocument/2006/relationships/drawing" Target="../drawings/drawing3.xml"/><Relationship Id="rId21" Type="http://schemas.openxmlformats.org/officeDocument/2006/relationships/ctrlProp" Target="../ctrlProps/ctrlProp12.xml"/><Relationship Id="rId7" Type="http://schemas.openxmlformats.org/officeDocument/2006/relationships/control" Target="../activeX/activeX10.xml"/><Relationship Id="rId12" Type="http://schemas.openxmlformats.org/officeDocument/2006/relationships/ctrlProp" Target="../ctrlProps/ctrlProp3.xml"/><Relationship Id="rId17" Type="http://schemas.openxmlformats.org/officeDocument/2006/relationships/ctrlProp" Target="../ctrlProps/ctrlProp8.xml"/><Relationship Id="rId25" Type="http://schemas.openxmlformats.org/officeDocument/2006/relationships/comments" Target="../comments1.xml"/><Relationship Id="rId2" Type="http://schemas.openxmlformats.org/officeDocument/2006/relationships/customProperty" Target="../customProperty3.bin"/><Relationship Id="rId16" Type="http://schemas.openxmlformats.org/officeDocument/2006/relationships/ctrlProp" Target="../ctrlProps/ctrlProp7.xml"/><Relationship Id="rId20" Type="http://schemas.openxmlformats.org/officeDocument/2006/relationships/ctrlProp" Target="../ctrlProps/ctrlProp11.xml"/><Relationship Id="rId1" Type="http://schemas.openxmlformats.org/officeDocument/2006/relationships/printerSettings" Target="../printerSettings/printerSettings3.bin"/><Relationship Id="rId6" Type="http://schemas.openxmlformats.org/officeDocument/2006/relationships/image" Target="../media/image2.emf"/><Relationship Id="rId11" Type="http://schemas.openxmlformats.org/officeDocument/2006/relationships/ctrlProp" Target="../ctrlProps/ctrlProp2.xml"/><Relationship Id="rId24" Type="http://schemas.openxmlformats.org/officeDocument/2006/relationships/ctrlProp" Target="../ctrlProps/ctrlProp15.xml"/><Relationship Id="rId5" Type="http://schemas.openxmlformats.org/officeDocument/2006/relationships/control" Target="../activeX/activeX9.xml"/><Relationship Id="rId15" Type="http://schemas.openxmlformats.org/officeDocument/2006/relationships/ctrlProp" Target="../ctrlProps/ctrlProp6.xml"/><Relationship Id="rId23" Type="http://schemas.openxmlformats.org/officeDocument/2006/relationships/ctrlProp" Target="../ctrlProps/ctrlProp14.xml"/><Relationship Id="rId10" Type="http://schemas.openxmlformats.org/officeDocument/2006/relationships/image" Target="../media/image8.emf"/><Relationship Id="rId19" Type="http://schemas.openxmlformats.org/officeDocument/2006/relationships/ctrlProp" Target="../ctrlProps/ctrlProp10.xml"/><Relationship Id="rId4" Type="http://schemas.openxmlformats.org/officeDocument/2006/relationships/vmlDrawing" Target="../drawings/vmlDrawing3.vml"/><Relationship Id="rId9" Type="http://schemas.openxmlformats.org/officeDocument/2006/relationships/control" Target="../activeX/activeX11.xml"/><Relationship Id="rId14" Type="http://schemas.openxmlformats.org/officeDocument/2006/relationships/ctrlProp" Target="../ctrlProps/ctrlProp5.xml"/><Relationship Id="rId22" Type="http://schemas.openxmlformats.org/officeDocument/2006/relationships/ctrlProp" Target="../ctrlProps/ctrlProp13.xml"/></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01"/>
  <dimension ref="A1:Z121"/>
  <sheetViews>
    <sheetView showGridLines="0" showRowColHeaders="0" zoomScale="110" zoomScaleNormal="110" workbookViewId="0">
      <pane ySplit="6" topLeftCell="A7" activePane="bottomLeft" state="frozen"/>
      <selection pane="bottomLeft" activeCell="A4" sqref="A4"/>
    </sheetView>
  </sheetViews>
  <sheetFormatPr baseColWidth="10" defaultColWidth="11.19921875" defaultRowHeight="13.8" x14ac:dyDescent="0.25"/>
  <cols>
    <col min="1" max="1" width="4.59765625" style="7" customWidth="1"/>
    <col min="2" max="3" width="2.69921875" style="7" customWidth="1"/>
    <col min="4" max="5" width="5.5" style="7" customWidth="1"/>
    <col min="6" max="6" width="4.59765625" style="7" customWidth="1"/>
    <col min="7" max="7" width="6.8984375" style="7" customWidth="1"/>
    <col min="8" max="21" width="5.5" style="7" customWidth="1"/>
    <col min="22" max="23" width="2.69921875" style="7" customWidth="1"/>
    <col min="24" max="24" width="4.59765625" style="1" customWidth="1"/>
    <col min="25" max="25" width="11.19921875" style="1"/>
    <col min="26" max="30" width="11.19921875" style="1" customWidth="1"/>
    <col min="31" max="16384" width="11.19921875" style="1"/>
  </cols>
  <sheetData>
    <row r="1" spans="1:23" s="80" customFormat="1" ht="14.25" hidden="1" customHeight="1" x14ac:dyDescent="0.25">
      <c r="A1" s="147"/>
      <c r="B1" s="147"/>
      <c r="C1" s="147"/>
      <c r="D1" s="147"/>
      <c r="E1" s="147"/>
      <c r="F1" s="147"/>
      <c r="G1" s="147"/>
      <c r="H1" s="147"/>
      <c r="I1" s="147"/>
      <c r="J1" s="147"/>
      <c r="K1" s="147"/>
      <c r="L1" s="147"/>
      <c r="M1" s="147"/>
      <c r="N1" s="147"/>
      <c r="O1" s="147"/>
      <c r="P1" s="147"/>
      <c r="Q1" s="147"/>
      <c r="R1" s="147"/>
      <c r="S1" s="147"/>
      <c r="T1" s="147"/>
      <c r="U1" s="147"/>
      <c r="V1" s="147"/>
      <c r="W1" s="147"/>
    </row>
    <row r="2" spans="1:23" s="80" customFormat="1" ht="14.25" hidden="1" customHeight="1" x14ac:dyDescent="0.25">
      <c r="A2" s="147"/>
      <c r="B2" s="147"/>
      <c r="C2" s="147"/>
      <c r="D2" s="147"/>
      <c r="E2" s="147"/>
      <c r="F2" s="147"/>
      <c r="G2" s="147"/>
      <c r="H2" s="147"/>
      <c r="I2" s="147"/>
      <c r="J2" s="147"/>
      <c r="K2" s="147"/>
      <c r="L2" s="147"/>
      <c r="M2" s="147"/>
      <c r="N2" s="147"/>
      <c r="O2" s="147"/>
      <c r="P2" s="147"/>
      <c r="Q2" s="147"/>
      <c r="R2" s="147"/>
      <c r="S2" s="147"/>
      <c r="T2" s="147"/>
      <c r="U2" s="147"/>
      <c r="V2" s="147"/>
      <c r="W2" s="147"/>
    </row>
    <row r="3" spans="1:23" ht="14.25" customHeight="1" x14ac:dyDescent="0.25"/>
    <row r="4" spans="1:23" x14ac:dyDescent="0.25">
      <c r="B4" s="8"/>
      <c r="C4" s="9"/>
      <c r="D4" s="9"/>
      <c r="E4" s="9"/>
      <c r="F4" s="9"/>
      <c r="G4" s="9"/>
      <c r="H4" s="9"/>
      <c r="I4" s="9"/>
      <c r="J4" s="9"/>
      <c r="K4" s="9"/>
      <c r="L4" s="9"/>
      <c r="M4" s="9"/>
      <c r="N4" s="9"/>
      <c r="O4" s="9"/>
      <c r="P4" s="9"/>
      <c r="Q4" s="9"/>
      <c r="R4" s="9"/>
      <c r="S4" s="9"/>
      <c r="T4" s="9"/>
      <c r="U4" s="9"/>
      <c r="V4" s="9"/>
      <c r="W4" s="10"/>
    </row>
    <row r="5" spans="1:23" ht="15" customHeight="1" x14ac:dyDescent="0.25">
      <c r="B5" s="11"/>
      <c r="C5" s="363" t="str">
        <f ca="1">Programmversionen!J5</f>
        <v xml:space="preserve">Prog.-Version: 26.01 </v>
      </c>
      <c r="D5" s="364"/>
      <c r="E5" s="364"/>
      <c r="F5" s="364"/>
      <c r="G5" s="365" t="s">
        <v>37</v>
      </c>
      <c r="H5" s="365"/>
      <c r="I5" s="365"/>
      <c r="J5" s="365"/>
      <c r="K5" s="365"/>
      <c r="L5" s="365"/>
      <c r="M5" s="365"/>
      <c r="N5" s="365"/>
      <c r="O5" s="365"/>
      <c r="P5" s="365"/>
      <c r="Q5" s="365"/>
      <c r="R5" s="365"/>
      <c r="S5" s="3"/>
      <c r="T5" s="3"/>
      <c r="U5" s="3"/>
      <c r="V5" s="4"/>
      <c r="W5" s="12"/>
    </row>
    <row r="6" spans="1:23" ht="15" customHeight="1" x14ac:dyDescent="0.25">
      <c r="B6" s="11"/>
      <c r="C6" s="367">
        <f ca="1">Programmversionen!B5</f>
        <v>46104</v>
      </c>
      <c r="D6" s="368"/>
      <c r="E6" s="368"/>
      <c r="F6" s="368"/>
      <c r="G6" s="366"/>
      <c r="H6" s="366"/>
      <c r="I6" s="366"/>
      <c r="J6" s="366"/>
      <c r="K6" s="366"/>
      <c r="L6" s="366"/>
      <c r="M6" s="366"/>
      <c r="N6" s="366"/>
      <c r="O6" s="366"/>
      <c r="P6" s="366"/>
      <c r="Q6" s="366"/>
      <c r="R6" s="366"/>
      <c r="S6" s="5"/>
      <c r="T6" s="5"/>
      <c r="U6" s="5"/>
      <c r="V6" s="6"/>
      <c r="W6" s="12"/>
    </row>
    <row r="7" spans="1:23" x14ac:dyDescent="0.25">
      <c r="B7" s="11"/>
      <c r="C7" s="16"/>
      <c r="D7" s="17"/>
      <c r="E7" s="17"/>
      <c r="F7" s="17"/>
      <c r="G7" s="17"/>
      <c r="H7" s="17"/>
      <c r="I7" s="17"/>
      <c r="J7" s="17"/>
      <c r="K7" s="17"/>
      <c r="L7" s="17"/>
      <c r="M7" s="17"/>
      <c r="N7" s="17"/>
      <c r="O7" s="17"/>
      <c r="P7" s="17"/>
      <c r="Q7" s="17"/>
      <c r="R7" s="17"/>
      <c r="S7" s="17"/>
      <c r="T7" s="17"/>
      <c r="U7" s="17"/>
      <c r="V7" s="18"/>
      <c r="W7" s="12"/>
    </row>
    <row r="8" spans="1:23" x14ac:dyDescent="0.25">
      <c r="B8" s="11"/>
      <c r="C8" s="19"/>
      <c r="D8" s="20" t="s">
        <v>3</v>
      </c>
      <c r="E8" s="20"/>
      <c r="F8" s="20"/>
      <c r="G8" s="20"/>
      <c r="H8" s="20"/>
      <c r="I8" s="20"/>
      <c r="J8" s="20"/>
      <c r="K8" s="20"/>
      <c r="L8" s="20"/>
      <c r="M8" s="20"/>
      <c r="N8" s="20"/>
      <c r="O8" s="20"/>
      <c r="P8" s="20"/>
      <c r="Q8" s="20"/>
      <c r="R8" s="20"/>
      <c r="S8" s="20"/>
      <c r="T8" s="20"/>
      <c r="U8" s="257" t="str">
        <f>IF(Daten!$F$3&lt;&gt;"","Testversion bis zum "&amp;TEXT(Daten!$F$3,"TT.MM.JJJJ"),"")</f>
        <v/>
      </c>
      <c r="V8" s="21"/>
      <c r="W8" s="12"/>
    </row>
    <row r="9" spans="1:23" ht="7.2" customHeight="1" x14ac:dyDescent="0.25">
      <c r="B9" s="11"/>
      <c r="C9" s="19"/>
      <c r="D9" s="20"/>
      <c r="E9" s="20"/>
      <c r="F9" s="20"/>
      <c r="G9" s="20"/>
      <c r="H9" s="20"/>
      <c r="I9" s="20"/>
      <c r="J9" s="20"/>
      <c r="K9" s="20"/>
      <c r="L9" s="20"/>
      <c r="M9" s="20"/>
      <c r="N9" s="20"/>
      <c r="O9" s="20"/>
      <c r="P9" s="20"/>
      <c r="Q9" s="20"/>
      <c r="R9" s="20"/>
      <c r="S9" s="20"/>
      <c r="T9" s="20"/>
      <c r="U9" s="20"/>
      <c r="V9" s="21"/>
      <c r="W9" s="12"/>
    </row>
    <row r="10" spans="1:23" x14ac:dyDescent="0.25">
      <c r="B10" s="11"/>
      <c r="C10" s="19"/>
      <c r="D10" s="361" t="str">
        <f>"der Förderrechner liefert Ihnen erste Informationen über mögliche Förderbeträge und die daraus resultierenden Vorteile bei der Schaffung selbst genutzten Wohneigentums auf Basis der Richtlinie vom "&amp;IF(COUNTIF(Daten!J42:J48,TRUE)=0,"-",TEXT(INDEX(Daten!$G$42:$G$48,MATCH(TRUE,Daten!$J$42:$J$48,0),1),"TT.MM.JJJJ"))&amp;" durch:"</f>
        <v>der Förderrechner liefert Ihnen erste Informationen über mögliche Förderbeträge und die daraus resultierenden Vorteile bei der Schaffung selbst genutzten Wohneigentums auf Basis der Richtlinie vom 13.02.2026 durch:</v>
      </c>
      <c r="E10" s="361"/>
      <c r="F10" s="361"/>
      <c r="G10" s="361"/>
      <c r="H10" s="361"/>
      <c r="I10" s="361"/>
      <c r="J10" s="361"/>
      <c r="K10" s="361"/>
      <c r="L10" s="361"/>
      <c r="M10" s="361"/>
      <c r="N10" s="361"/>
      <c r="O10" s="361"/>
      <c r="P10" s="361"/>
      <c r="Q10" s="361"/>
      <c r="R10" s="361"/>
      <c r="S10" s="361"/>
      <c r="T10" s="361"/>
      <c r="U10" s="361"/>
      <c r="V10" s="114"/>
      <c r="W10" s="12"/>
    </row>
    <row r="11" spans="1:23" ht="13.95" customHeight="1" x14ac:dyDescent="0.25">
      <c r="B11" s="11"/>
      <c r="C11" s="19"/>
      <c r="D11" s="361"/>
      <c r="E11" s="361"/>
      <c r="F11" s="361"/>
      <c r="G11" s="361"/>
      <c r="H11" s="361"/>
      <c r="I11" s="361"/>
      <c r="J11" s="361"/>
      <c r="K11" s="361"/>
      <c r="L11" s="361"/>
      <c r="M11" s="361"/>
      <c r="N11" s="361"/>
      <c r="O11" s="361"/>
      <c r="P11" s="361"/>
      <c r="Q11" s="361"/>
      <c r="R11" s="361"/>
      <c r="S11" s="361"/>
      <c r="T11" s="361"/>
      <c r="U11" s="361"/>
      <c r="V11" s="114"/>
      <c r="W11" s="12"/>
    </row>
    <row r="12" spans="1:23" ht="7.2" customHeight="1" x14ac:dyDescent="0.25">
      <c r="B12" s="11"/>
      <c r="C12" s="19"/>
      <c r="D12" s="113"/>
      <c r="E12" s="113"/>
      <c r="F12" s="113"/>
      <c r="G12" s="113"/>
      <c r="H12" s="113"/>
      <c r="I12" s="113"/>
      <c r="J12" s="113"/>
      <c r="K12" s="113"/>
      <c r="L12" s="113"/>
      <c r="M12" s="113"/>
      <c r="N12" s="113"/>
      <c r="O12" s="113"/>
      <c r="P12" s="113"/>
      <c r="Q12" s="113"/>
      <c r="R12" s="113"/>
      <c r="S12" s="113"/>
      <c r="T12" s="113"/>
      <c r="U12" s="113"/>
      <c r="V12" s="114"/>
      <c r="W12" s="12"/>
    </row>
    <row r="13" spans="1:23" x14ac:dyDescent="0.25">
      <c r="B13" s="11"/>
      <c r="C13" s="22"/>
      <c r="D13" s="117" t="s">
        <v>4</v>
      </c>
      <c r="E13" s="362" t="s">
        <v>194</v>
      </c>
      <c r="F13" s="362"/>
      <c r="G13" s="362"/>
      <c r="H13" s="362"/>
      <c r="I13" s="362"/>
      <c r="J13" s="362"/>
      <c r="K13" s="362"/>
      <c r="L13" s="362"/>
      <c r="M13" s="362"/>
      <c r="N13" s="362"/>
      <c r="O13" s="362"/>
      <c r="P13" s="362"/>
      <c r="Q13" s="362"/>
      <c r="R13" s="362"/>
      <c r="S13" s="362"/>
      <c r="T13" s="362"/>
      <c r="U13" s="362"/>
      <c r="V13" s="21"/>
      <c r="W13" s="12"/>
    </row>
    <row r="14" spans="1:23" x14ac:dyDescent="0.25">
      <c r="B14" s="11"/>
      <c r="C14" s="22"/>
      <c r="D14" s="118" t="s">
        <v>4</v>
      </c>
      <c r="E14" s="362" t="s">
        <v>45</v>
      </c>
      <c r="F14" s="362"/>
      <c r="G14" s="362"/>
      <c r="H14" s="362"/>
      <c r="I14" s="362"/>
      <c r="J14" s="362"/>
      <c r="K14" s="362"/>
      <c r="L14" s="362"/>
      <c r="M14" s="362"/>
      <c r="N14" s="362"/>
      <c r="O14" s="362"/>
      <c r="P14" s="362"/>
      <c r="Q14" s="362"/>
      <c r="R14" s="362"/>
      <c r="S14" s="362"/>
      <c r="T14" s="362"/>
      <c r="U14" s="362"/>
      <c r="V14" s="21"/>
      <c r="W14" s="12"/>
    </row>
    <row r="15" spans="1:23" x14ac:dyDescent="0.25">
      <c r="B15" s="11"/>
      <c r="C15" s="22"/>
      <c r="D15" s="118" t="s">
        <v>4</v>
      </c>
      <c r="E15" s="362" t="s">
        <v>193</v>
      </c>
      <c r="F15" s="362"/>
      <c r="G15" s="362"/>
      <c r="H15" s="362"/>
      <c r="I15" s="362"/>
      <c r="J15" s="362"/>
      <c r="K15" s="362"/>
      <c r="L15" s="362"/>
      <c r="M15" s="362"/>
      <c r="N15" s="362"/>
      <c r="O15" s="362"/>
      <c r="P15" s="362"/>
      <c r="Q15" s="362"/>
      <c r="R15" s="362"/>
      <c r="S15" s="362"/>
      <c r="T15" s="362"/>
      <c r="U15" s="362"/>
      <c r="V15" s="21"/>
      <c r="W15" s="12"/>
    </row>
    <row r="16" spans="1:23" x14ac:dyDescent="0.25">
      <c r="B16" s="11"/>
      <c r="C16" s="22"/>
      <c r="D16" s="118" t="s">
        <v>4</v>
      </c>
      <c r="E16" s="20" t="s">
        <v>189</v>
      </c>
      <c r="F16" s="235"/>
      <c r="G16" s="235"/>
      <c r="H16" s="235"/>
      <c r="I16" s="235"/>
      <c r="J16" s="235"/>
      <c r="K16" s="235"/>
      <c r="L16" s="235"/>
      <c r="M16" s="235"/>
      <c r="N16" s="235"/>
      <c r="O16" s="235"/>
      <c r="P16" s="235"/>
      <c r="Q16" s="235"/>
      <c r="R16" s="235"/>
      <c r="S16" s="235"/>
      <c r="T16" s="235"/>
      <c r="U16" s="235"/>
      <c r="V16" s="21"/>
      <c r="W16" s="12"/>
    </row>
    <row r="17" spans="2:23" ht="7.2" customHeight="1" x14ac:dyDescent="0.25">
      <c r="B17" s="11"/>
      <c r="C17" s="22"/>
      <c r="D17" s="115"/>
      <c r="E17" s="20"/>
      <c r="F17" s="113"/>
      <c r="G17" s="113"/>
      <c r="H17" s="113"/>
      <c r="I17" s="113"/>
      <c r="J17" s="113"/>
      <c r="K17" s="113"/>
      <c r="L17" s="113"/>
      <c r="M17" s="113"/>
      <c r="N17" s="113"/>
      <c r="O17" s="113"/>
      <c r="P17" s="113"/>
      <c r="Q17" s="113"/>
      <c r="R17" s="113"/>
      <c r="S17" s="113"/>
      <c r="T17" s="113"/>
      <c r="U17" s="113"/>
      <c r="V17" s="21"/>
      <c r="W17" s="12"/>
    </row>
    <row r="18" spans="2:23" x14ac:dyDescent="0.25">
      <c r="B18" s="11"/>
      <c r="C18" s="19"/>
      <c r="D18" s="362" t="s">
        <v>75</v>
      </c>
      <c r="E18" s="362"/>
      <c r="F18" s="362"/>
      <c r="G18" s="362"/>
      <c r="H18" s="362"/>
      <c r="I18" s="362"/>
      <c r="J18" s="362"/>
      <c r="K18" s="362"/>
      <c r="L18" s="362"/>
      <c r="M18" s="362"/>
      <c r="N18" s="362"/>
      <c r="O18" s="362"/>
      <c r="P18" s="362"/>
      <c r="Q18" s="362"/>
      <c r="R18" s="362"/>
      <c r="S18" s="362"/>
      <c r="T18" s="362"/>
      <c r="U18" s="362"/>
      <c r="V18" s="21"/>
      <c r="W18" s="12"/>
    </row>
    <row r="19" spans="2:23" x14ac:dyDescent="0.25">
      <c r="B19" s="11"/>
      <c r="C19" s="19"/>
      <c r="D19" s="113" t="s">
        <v>74</v>
      </c>
      <c r="E19" s="113"/>
      <c r="F19" s="113"/>
      <c r="G19" s="144"/>
      <c r="H19" s="144"/>
      <c r="I19" s="144"/>
      <c r="J19" s="113"/>
      <c r="K19" s="113"/>
      <c r="L19" s="113"/>
      <c r="M19" s="113"/>
      <c r="N19" s="113"/>
      <c r="O19" s="113"/>
      <c r="P19" s="113"/>
      <c r="Q19" s="113"/>
      <c r="R19" s="113"/>
      <c r="S19" s="113"/>
      <c r="T19" s="113"/>
      <c r="U19" s="113"/>
      <c r="V19" s="21"/>
      <c r="W19" s="12"/>
    </row>
    <row r="20" spans="2:23" ht="7.2" customHeight="1" x14ac:dyDescent="0.25">
      <c r="B20" s="11"/>
      <c r="C20" s="19"/>
      <c r="D20" s="20"/>
      <c r="E20" s="20"/>
      <c r="F20" s="20"/>
      <c r="G20" s="20"/>
      <c r="H20" s="20"/>
      <c r="I20" s="20"/>
      <c r="J20" s="20"/>
      <c r="K20" s="20"/>
      <c r="L20" s="20"/>
      <c r="M20" s="20"/>
      <c r="N20" s="20"/>
      <c r="O20" s="20"/>
      <c r="P20" s="20"/>
      <c r="Q20" s="20"/>
      <c r="R20" s="20"/>
      <c r="S20" s="20"/>
      <c r="T20" s="20"/>
      <c r="U20" s="20"/>
      <c r="V20" s="21"/>
      <c r="W20" s="12"/>
    </row>
    <row r="21" spans="2:23" x14ac:dyDescent="0.25">
      <c r="B21" s="11"/>
      <c r="C21" s="19"/>
      <c r="D21" s="361" t="s">
        <v>236</v>
      </c>
      <c r="E21" s="361"/>
      <c r="F21" s="361"/>
      <c r="G21" s="361"/>
      <c r="H21" s="361"/>
      <c r="I21" s="361"/>
      <c r="J21" s="361"/>
      <c r="K21" s="361"/>
      <c r="L21" s="361"/>
      <c r="M21" s="361"/>
      <c r="N21" s="361"/>
      <c r="O21" s="361"/>
      <c r="P21" s="361"/>
      <c r="Q21" s="361"/>
      <c r="R21" s="361"/>
      <c r="S21" s="361"/>
      <c r="T21" s="361"/>
      <c r="U21" s="361"/>
      <c r="V21" s="21"/>
      <c r="W21" s="12"/>
    </row>
    <row r="22" spans="2:23" ht="13.95" customHeight="1" x14ac:dyDescent="0.25">
      <c r="B22" s="11"/>
      <c r="C22" s="19"/>
      <c r="D22" s="361"/>
      <c r="E22" s="361"/>
      <c r="F22" s="361"/>
      <c r="G22" s="361"/>
      <c r="H22" s="361"/>
      <c r="I22" s="361"/>
      <c r="J22" s="361"/>
      <c r="K22" s="361"/>
      <c r="L22" s="361"/>
      <c r="M22" s="361"/>
      <c r="N22" s="361"/>
      <c r="O22" s="361"/>
      <c r="P22" s="361"/>
      <c r="Q22" s="361"/>
      <c r="R22" s="361"/>
      <c r="S22" s="361"/>
      <c r="T22" s="361"/>
      <c r="U22" s="361"/>
      <c r="V22" s="21"/>
      <c r="W22" s="12"/>
    </row>
    <row r="23" spans="2:23" ht="7.2" customHeight="1" x14ac:dyDescent="0.25">
      <c r="B23" s="11"/>
      <c r="C23" s="19"/>
      <c r="D23" s="113"/>
      <c r="E23" s="113"/>
      <c r="F23" s="113"/>
      <c r="G23" s="113"/>
      <c r="H23" s="113"/>
      <c r="I23" s="113"/>
      <c r="J23" s="113"/>
      <c r="K23" s="113"/>
      <c r="L23" s="113"/>
      <c r="M23" s="113"/>
      <c r="N23" s="113"/>
      <c r="O23" s="113"/>
      <c r="P23" s="113"/>
      <c r="Q23" s="113"/>
      <c r="R23" s="113"/>
      <c r="S23" s="113"/>
      <c r="T23" s="113"/>
      <c r="U23" s="113"/>
      <c r="V23" s="21"/>
      <c r="W23" s="12"/>
    </row>
    <row r="24" spans="2:23" x14ac:dyDescent="0.25">
      <c r="B24" s="11"/>
      <c r="C24" s="19"/>
      <c r="D24" s="23" t="s">
        <v>5</v>
      </c>
      <c r="E24" s="20"/>
      <c r="F24" s="20"/>
      <c r="G24" s="20"/>
      <c r="H24" s="20"/>
      <c r="I24" s="20"/>
      <c r="J24" s="20"/>
      <c r="K24" s="20"/>
      <c r="L24" s="20"/>
      <c r="M24" s="20"/>
      <c r="N24" s="20"/>
      <c r="O24" s="20"/>
      <c r="P24" s="20"/>
      <c r="Q24" s="20"/>
      <c r="R24" s="20"/>
      <c r="S24" s="20"/>
      <c r="T24" s="20"/>
      <c r="U24" s="20"/>
      <c r="V24" s="21"/>
      <c r="W24" s="12"/>
    </row>
    <row r="25" spans="2:23" ht="7.2" customHeight="1" x14ac:dyDescent="0.25">
      <c r="B25" s="11"/>
      <c r="C25" s="19"/>
      <c r="D25" s="23"/>
      <c r="E25" s="20"/>
      <c r="F25" s="20"/>
      <c r="G25" s="20"/>
      <c r="H25" s="20"/>
      <c r="I25" s="20"/>
      <c r="J25" s="20"/>
      <c r="K25" s="20"/>
      <c r="L25" s="20"/>
      <c r="M25" s="20"/>
      <c r="N25" s="20"/>
      <c r="O25" s="20"/>
      <c r="P25" s="20"/>
      <c r="Q25" s="20"/>
      <c r="R25" s="20"/>
      <c r="S25" s="20"/>
      <c r="T25" s="20"/>
      <c r="U25" s="20"/>
      <c r="V25" s="21"/>
      <c r="W25" s="12"/>
    </row>
    <row r="26" spans="2:23" x14ac:dyDescent="0.25">
      <c r="B26" s="11"/>
      <c r="C26" s="19"/>
      <c r="D26" s="119" t="s">
        <v>4</v>
      </c>
      <c r="E26" s="23" t="s">
        <v>8</v>
      </c>
      <c r="F26" s="20"/>
      <c r="G26" s="20"/>
      <c r="H26" s="20"/>
      <c r="I26" s="20"/>
      <c r="J26" s="20"/>
      <c r="K26" s="20"/>
      <c r="L26" s="20"/>
      <c r="M26" s="20"/>
      <c r="N26" s="20"/>
      <c r="O26" s="20"/>
      <c r="P26" s="20"/>
      <c r="Q26" s="20"/>
      <c r="R26" s="20"/>
      <c r="S26" s="20"/>
      <c r="T26" s="20"/>
      <c r="U26" s="20"/>
      <c r="V26" s="21"/>
      <c r="W26" s="12"/>
    </row>
    <row r="27" spans="2:23" ht="7.2" customHeight="1" x14ac:dyDescent="0.25">
      <c r="B27" s="11"/>
      <c r="C27" s="19"/>
      <c r="D27" s="116"/>
      <c r="E27" s="20"/>
      <c r="F27" s="20"/>
      <c r="G27" s="20"/>
      <c r="H27" s="20"/>
      <c r="I27" s="20"/>
      <c r="J27" s="20"/>
      <c r="K27" s="20"/>
      <c r="L27" s="20"/>
      <c r="M27" s="20"/>
      <c r="N27" s="20"/>
      <c r="O27" s="20"/>
      <c r="P27" s="20"/>
      <c r="Q27" s="20"/>
      <c r="R27" s="20"/>
      <c r="S27" s="20"/>
      <c r="T27" s="20"/>
      <c r="U27" s="20"/>
      <c r="V27" s="21"/>
      <c r="W27" s="12"/>
    </row>
    <row r="28" spans="2:23" x14ac:dyDescent="0.25">
      <c r="B28" s="11"/>
      <c r="C28" s="19"/>
      <c r="D28" s="119" t="s">
        <v>4</v>
      </c>
      <c r="E28" s="20" t="s">
        <v>47</v>
      </c>
      <c r="F28" s="20"/>
      <c r="G28" s="20"/>
      <c r="H28" s="20"/>
      <c r="I28" s="20"/>
      <c r="J28" s="20"/>
      <c r="K28" s="20"/>
      <c r="L28" s="20"/>
      <c r="M28" s="20"/>
      <c r="N28" s="20"/>
      <c r="O28" s="20"/>
      <c r="P28" s="20"/>
      <c r="Q28" s="20"/>
      <c r="R28" s="20"/>
      <c r="S28" s="20"/>
      <c r="T28" s="20"/>
      <c r="U28" s="20"/>
      <c r="V28" s="21"/>
      <c r="W28" s="12"/>
    </row>
    <row r="29" spans="2:23" ht="7.2" customHeight="1" x14ac:dyDescent="0.25">
      <c r="B29" s="11"/>
      <c r="C29" s="19"/>
      <c r="D29" s="115"/>
      <c r="E29" s="20"/>
      <c r="F29" s="20"/>
      <c r="G29" s="20"/>
      <c r="H29" s="20"/>
      <c r="I29" s="20"/>
      <c r="J29" s="20"/>
      <c r="K29" s="20"/>
      <c r="L29" s="20"/>
      <c r="M29" s="20"/>
      <c r="N29" s="20"/>
      <c r="O29" s="20"/>
      <c r="P29" s="20"/>
      <c r="Q29" s="20"/>
      <c r="R29" s="20"/>
      <c r="S29" s="20"/>
      <c r="T29" s="20"/>
      <c r="U29" s="20"/>
      <c r="V29" s="21"/>
      <c r="W29" s="12"/>
    </row>
    <row r="30" spans="2:23" x14ac:dyDescent="0.25">
      <c r="B30" s="11"/>
      <c r="C30" s="19"/>
      <c r="D30" s="119" t="s">
        <v>4</v>
      </c>
      <c r="E30" s="20" t="s">
        <v>43</v>
      </c>
      <c r="F30" s="20"/>
      <c r="G30" s="20"/>
      <c r="H30" s="20"/>
      <c r="I30" s="20"/>
      <c r="J30" s="20"/>
      <c r="K30" s="20"/>
      <c r="L30" s="20"/>
      <c r="M30" s="20"/>
      <c r="N30" s="20"/>
      <c r="O30" s="20"/>
      <c r="P30" s="20"/>
      <c r="Q30" s="20"/>
      <c r="R30" s="20"/>
      <c r="S30" s="20"/>
      <c r="T30" s="20"/>
      <c r="U30" s="20"/>
      <c r="V30" s="21"/>
      <c r="W30" s="12"/>
    </row>
    <row r="31" spans="2:23" x14ac:dyDescent="0.25">
      <c r="B31" s="11"/>
      <c r="C31" s="19"/>
      <c r="D31" s="116"/>
      <c r="E31" s="20" t="s">
        <v>187</v>
      </c>
      <c r="F31" s="20"/>
      <c r="G31" s="20"/>
      <c r="H31" s="20"/>
      <c r="I31" s="20"/>
      <c r="J31" s="20"/>
      <c r="K31" s="20"/>
      <c r="L31" s="20"/>
      <c r="M31" s="20"/>
      <c r="N31" s="20"/>
      <c r="O31" s="20"/>
      <c r="P31" s="20"/>
      <c r="Q31" s="20"/>
      <c r="R31" s="20"/>
      <c r="S31" s="20"/>
      <c r="T31" s="20"/>
      <c r="U31" s="20"/>
      <c r="V31" s="21"/>
      <c r="W31" s="12"/>
    </row>
    <row r="32" spans="2:23" x14ac:dyDescent="0.25">
      <c r="B32" s="11"/>
      <c r="C32" s="19"/>
      <c r="D32" s="116"/>
      <c r="E32" s="20" t="s">
        <v>188</v>
      </c>
      <c r="F32" s="20"/>
      <c r="G32" s="20"/>
      <c r="H32" s="20"/>
      <c r="I32" s="20"/>
      <c r="J32" s="20"/>
      <c r="K32" s="20"/>
      <c r="L32" s="20"/>
      <c r="M32" s="20"/>
      <c r="N32" s="20"/>
      <c r="O32" s="20"/>
      <c r="P32" s="20"/>
      <c r="Q32" s="20"/>
      <c r="R32" s="20"/>
      <c r="S32" s="20"/>
      <c r="T32" s="20"/>
      <c r="U32" s="20"/>
      <c r="V32" s="21"/>
      <c r="W32" s="12"/>
    </row>
    <row r="33" spans="2:23" ht="7.2" customHeight="1" x14ac:dyDescent="0.25">
      <c r="B33" s="11"/>
      <c r="C33" s="19"/>
      <c r="D33" s="116"/>
      <c r="E33" s="20"/>
      <c r="F33" s="20"/>
      <c r="G33" s="20"/>
      <c r="H33" s="20"/>
      <c r="I33" s="20"/>
      <c r="J33" s="20"/>
      <c r="K33" s="20"/>
      <c r="L33" s="20"/>
      <c r="M33" s="20"/>
      <c r="N33" s="20"/>
      <c r="O33" s="20"/>
      <c r="P33" s="20"/>
      <c r="Q33" s="20"/>
      <c r="R33" s="20"/>
      <c r="S33" s="20"/>
      <c r="T33" s="20"/>
      <c r="U33" s="20"/>
      <c r="V33" s="21"/>
      <c r="W33" s="12"/>
    </row>
    <row r="34" spans="2:23" x14ac:dyDescent="0.25">
      <c r="B34" s="11"/>
      <c r="C34" s="19"/>
      <c r="D34" s="119" t="s">
        <v>4</v>
      </c>
      <c r="E34" s="20" t="s">
        <v>18</v>
      </c>
      <c r="F34" s="20"/>
      <c r="G34" s="20"/>
      <c r="H34" s="20"/>
      <c r="I34" s="20"/>
      <c r="J34" s="20"/>
      <c r="K34" s="20"/>
      <c r="L34" s="20"/>
      <c r="M34" s="20"/>
      <c r="N34" s="20"/>
      <c r="O34" s="20"/>
      <c r="P34" s="20"/>
      <c r="Q34" s="20"/>
      <c r="R34" s="20"/>
      <c r="S34" s="20"/>
      <c r="T34" s="20"/>
      <c r="U34" s="20"/>
      <c r="V34" s="21"/>
      <c r="W34" s="12"/>
    </row>
    <row r="35" spans="2:23" x14ac:dyDescent="0.25">
      <c r="B35" s="11"/>
      <c r="C35" s="19"/>
      <c r="D35" s="116"/>
      <c r="E35" s="20" t="s">
        <v>9</v>
      </c>
      <c r="F35" s="20"/>
      <c r="G35" s="20"/>
      <c r="H35" s="20"/>
      <c r="I35" s="20"/>
      <c r="J35" s="20"/>
      <c r="K35" s="20"/>
      <c r="L35" s="20"/>
      <c r="M35" s="20"/>
      <c r="N35" s="20"/>
      <c r="O35" s="20"/>
      <c r="P35" s="20"/>
      <c r="Q35" s="20"/>
      <c r="R35" s="20"/>
      <c r="S35" s="20"/>
      <c r="T35" s="20"/>
      <c r="U35" s="20"/>
      <c r="V35" s="21"/>
      <c r="W35" s="12"/>
    </row>
    <row r="36" spans="2:23" ht="7.2" customHeight="1" x14ac:dyDescent="0.25">
      <c r="B36" s="11"/>
      <c r="C36" s="19"/>
      <c r="D36" s="116"/>
      <c r="E36" s="20"/>
      <c r="F36" s="20"/>
      <c r="G36" s="20"/>
      <c r="H36" s="20"/>
      <c r="I36" s="20"/>
      <c r="J36" s="20"/>
      <c r="K36" s="20"/>
      <c r="L36" s="20"/>
      <c r="M36" s="20"/>
      <c r="N36" s="20"/>
      <c r="O36" s="20"/>
      <c r="P36" s="20"/>
      <c r="Q36" s="20"/>
      <c r="R36" s="20"/>
      <c r="S36" s="20"/>
      <c r="T36" s="20"/>
      <c r="U36" s="20"/>
      <c r="V36" s="21"/>
      <c r="W36" s="12"/>
    </row>
    <row r="37" spans="2:23" x14ac:dyDescent="0.25">
      <c r="B37" s="11"/>
      <c r="C37" s="19"/>
      <c r="D37" s="119" t="s">
        <v>4</v>
      </c>
      <c r="E37" s="23" t="s">
        <v>6</v>
      </c>
      <c r="F37" s="20"/>
      <c r="G37" s="20"/>
      <c r="H37" s="20"/>
      <c r="I37" s="20"/>
      <c r="J37" s="20"/>
      <c r="K37" s="20"/>
      <c r="L37" s="20"/>
      <c r="M37" s="20"/>
      <c r="N37" s="20"/>
      <c r="O37" s="20"/>
      <c r="P37" s="20"/>
      <c r="Q37" s="20"/>
      <c r="R37" s="20"/>
      <c r="S37" s="20"/>
      <c r="T37" s="20"/>
      <c r="U37" s="20"/>
      <c r="V37" s="21"/>
      <c r="W37" s="12"/>
    </row>
    <row r="38" spans="2:23" x14ac:dyDescent="0.25">
      <c r="B38" s="11"/>
      <c r="C38" s="19"/>
      <c r="D38" s="20"/>
      <c r="E38" s="20" t="s">
        <v>7</v>
      </c>
      <c r="F38" s="20"/>
      <c r="G38" s="20"/>
      <c r="H38" s="20"/>
      <c r="I38" s="20"/>
      <c r="J38" s="20"/>
      <c r="K38" s="20"/>
      <c r="L38" s="20"/>
      <c r="M38" s="20"/>
      <c r="N38" s="20"/>
      <c r="O38" s="20"/>
      <c r="P38" s="20"/>
      <c r="Q38" s="20"/>
      <c r="R38" s="20"/>
      <c r="S38" s="20"/>
      <c r="T38" s="20"/>
      <c r="U38" s="20"/>
      <c r="V38" s="21"/>
      <c r="W38" s="12"/>
    </row>
    <row r="39" spans="2:23" x14ac:dyDescent="0.25">
      <c r="B39" s="11"/>
      <c r="C39" s="19"/>
      <c r="D39" s="20"/>
      <c r="E39" s="20" t="s">
        <v>46</v>
      </c>
      <c r="F39" s="20"/>
      <c r="G39" s="20"/>
      <c r="H39" s="20"/>
      <c r="I39" s="20"/>
      <c r="J39" s="20"/>
      <c r="K39" s="20"/>
      <c r="L39" s="20"/>
      <c r="M39" s="20"/>
      <c r="N39" s="20"/>
      <c r="O39" s="20"/>
      <c r="P39" s="20"/>
      <c r="Q39" s="20"/>
      <c r="R39" s="20"/>
      <c r="S39" s="20"/>
      <c r="T39" s="20"/>
      <c r="U39" s="20"/>
      <c r="V39" s="21"/>
      <c r="W39" s="12"/>
    </row>
    <row r="40" spans="2:23" x14ac:dyDescent="0.25">
      <c r="B40" s="11"/>
      <c r="C40" s="19"/>
      <c r="D40" s="20"/>
      <c r="E40" s="20"/>
      <c r="F40" s="20"/>
      <c r="G40" s="20"/>
      <c r="H40" s="20"/>
      <c r="I40" s="20"/>
      <c r="J40" s="20"/>
      <c r="K40" s="20"/>
      <c r="L40" s="20"/>
      <c r="M40" s="20"/>
      <c r="N40" s="20"/>
      <c r="O40" s="20"/>
      <c r="P40" s="20"/>
      <c r="Q40" s="20"/>
      <c r="R40" s="20"/>
      <c r="S40" s="20"/>
      <c r="T40" s="20"/>
      <c r="U40" s="20"/>
      <c r="V40" s="21"/>
      <c r="W40" s="12"/>
    </row>
    <row r="41" spans="2:23" x14ac:dyDescent="0.25">
      <c r="B41" s="11"/>
      <c r="C41" s="19"/>
      <c r="D41" s="20"/>
      <c r="E41" s="20"/>
      <c r="F41" s="20"/>
      <c r="G41" s="20"/>
      <c r="H41" s="20"/>
      <c r="I41" s="20"/>
      <c r="J41" s="20"/>
      <c r="K41" s="20"/>
      <c r="L41" s="20"/>
      <c r="M41" s="20"/>
      <c r="N41" s="20"/>
      <c r="O41" s="20"/>
      <c r="P41" s="20"/>
      <c r="Q41" s="20"/>
      <c r="R41" s="20"/>
      <c r="S41" s="20"/>
      <c r="T41" s="20"/>
      <c r="U41" s="20"/>
      <c r="V41" s="21"/>
      <c r="W41" s="12"/>
    </row>
    <row r="42" spans="2:23" x14ac:dyDescent="0.25">
      <c r="B42" s="11"/>
      <c r="C42" s="19"/>
      <c r="D42" s="20"/>
      <c r="E42" s="20"/>
      <c r="F42" s="20"/>
      <c r="G42" s="20"/>
      <c r="H42" s="20"/>
      <c r="I42" s="20"/>
      <c r="J42" s="20"/>
      <c r="K42" s="20"/>
      <c r="L42" s="20"/>
      <c r="M42" s="20"/>
      <c r="N42" s="20"/>
      <c r="O42" s="20"/>
      <c r="P42" s="20"/>
      <c r="Q42" s="20"/>
      <c r="R42" s="20"/>
      <c r="S42" s="20"/>
      <c r="T42" s="20"/>
      <c r="U42" s="20"/>
      <c r="V42" s="21"/>
      <c r="W42" s="12"/>
    </row>
    <row r="43" spans="2:23" x14ac:dyDescent="0.25">
      <c r="B43" s="11"/>
      <c r="C43" s="24"/>
      <c r="D43" s="25"/>
      <c r="E43" s="25"/>
      <c r="F43" s="25"/>
      <c r="G43" s="25"/>
      <c r="H43" s="25"/>
      <c r="I43" s="25"/>
      <c r="J43" s="25"/>
      <c r="K43" s="25"/>
      <c r="L43" s="25"/>
      <c r="M43" s="25"/>
      <c r="N43" s="25"/>
      <c r="O43" s="25"/>
      <c r="P43" s="25"/>
      <c r="Q43" s="25"/>
      <c r="R43" s="25"/>
      <c r="S43" s="25"/>
      <c r="T43" s="25"/>
      <c r="U43" s="25"/>
      <c r="V43" s="26"/>
      <c r="W43" s="12"/>
    </row>
    <row r="44" spans="2:23" x14ac:dyDescent="0.25">
      <c r="B44" s="13"/>
      <c r="C44" s="14"/>
      <c r="D44" s="14"/>
      <c r="E44" s="14"/>
      <c r="F44" s="14"/>
      <c r="G44" s="14"/>
      <c r="H44" s="14"/>
      <c r="I44" s="14"/>
      <c r="J44" s="14"/>
      <c r="K44" s="14"/>
      <c r="L44" s="14"/>
      <c r="M44" s="14"/>
      <c r="N44" s="14"/>
      <c r="O44" s="14"/>
      <c r="P44" s="14"/>
      <c r="Q44" s="14"/>
      <c r="R44" s="14"/>
      <c r="S44" s="14"/>
      <c r="T44" s="14"/>
      <c r="U44" s="14"/>
      <c r="V44" s="14"/>
      <c r="W44" s="15"/>
    </row>
    <row r="121" spans="26:26" x14ac:dyDescent="0.25">
      <c r="Z121" s="1">
        <v>0</v>
      </c>
    </row>
  </sheetData>
  <sheetProtection algorithmName="SHA-512" hashValue="lE1YTCWMGc4kEjG+qGMYo2P1//+YOY8jF6RoIeiL/s+YoCuV+JjrI5Oqd3IdkZMpAXKqNCAyztU1X/y0EqhJHw==" saltValue="8+SkT72YJHeGxHvHPIMRpA==" spinCount="100000" sheet="1" objects="1" scenarios="1" selectLockedCells="1" selectUnlockedCells="1"/>
  <mergeCells count="9">
    <mergeCell ref="D21:U22"/>
    <mergeCell ref="D18:U18"/>
    <mergeCell ref="C5:F5"/>
    <mergeCell ref="G5:R6"/>
    <mergeCell ref="C6:F6"/>
    <mergeCell ref="E13:U13"/>
    <mergeCell ref="E15:U15"/>
    <mergeCell ref="E14:U14"/>
    <mergeCell ref="D10:U11"/>
  </mergeCells>
  <printOptions horizontalCentered="1" verticalCentered="1"/>
  <pageMargins left="0.70866141732283472" right="0.70866141732283472" top="0.78740157480314965" bottom="0.78740157480314965" header="0.31496062992125984" footer="0.31496062992125984"/>
  <pageSetup paperSize="9" orientation="landscape" r:id="rId1"/>
  <headerFooter>
    <oddFooter>&amp;L_x000D_&amp;1#&amp;"Calibri"&amp;10&amp;K000000 intern</oddFooter>
  </headerFooter>
  <customProperties>
    <customPr name="_pios_id" r:id="rId2"/>
  </customProperties>
  <drawing r:id="rId3"/>
  <legacyDrawing r:id="rId4"/>
  <controls>
    <mc:AlternateContent xmlns:mc="http://schemas.openxmlformats.org/markup-compatibility/2006">
      <mc:Choice Requires="x14">
        <control shapeId="2050" r:id="rId5" name="cmdBerechnung">
          <controlPr defaultSize="0" print="0" autoLine="0" r:id="rId6">
            <anchor moveWithCells="1">
              <from>
                <xdr:col>6</xdr:col>
                <xdr:colOff>121920</xdr:colOff>
                <xdr:row>4</xdr:row>
                <xdr:rowOff>76200</xdr:rowOff>
              </from>
              <to>
                <xdr:col>6</xdr:col>
                <xdr:colOff>373380</xdr:colOff>
                <xdr:row>5</xdr:row>
                <xdr:rowOff>137160</xdr:rowOff>
              </to>
            </anchor>
          </controlPr>
        </control>
      </mc:Choice>
      <mc:Fallback>
        <control shapeId="2050" r:id="rId5" name="cmdBerechnung"/>
      </mc:Fallback>
    </mc:AlternateContent>
    <mc:AlternateContent xmlns:mc="http://schemas.openxmlformats.org/markup-compatibility/2006">
      <mc:Choice Requires="x14">
        <control shapeId="2052" r:id="rId7" name="cmdInfo">
          <controlPr defaultSize="0" print="0" autoLine="0" r:id="rId8">
            <anchor moveWithCells="1">
              <from>
                <xdr:col>17</xdr:col>
                <xdr:colOff>0</xdr:colOff>
                <xdr:row>4</xdr:row>
                <xdr:rowOff>76200</xdr:rowOff>
              </from>
              <to>
                <xdr:col>17</xdr:col>
                <xdr:colOff>251460</xdr:colOff>
                <xdr:row>5</xdr:row>
                <xdr:rowOff>137160</xdr:rowOff>
              </to>
            </anchor>
          </controlPr>
        </control>
      </mc:Choice>
      <mc:Fallback>
        <control shapeId="2052" r:id="rId7" name="cmdInfo"/>
      </mc:Fallback>
    </mc:AlternateContent>
    <mc:AlternateContent xmlns:mc="http://schemas.openxmlformats.org/markup-compatibility/2006">
      <mc:Choice Requires="x14">
        <control shapeId="2049" r:id="rId9" name="Button 1">
          <controlPr defaultSize="0" print="0" autoFill="0" autoPict="0" macro="[0]!Berechnung_Click">
            <anchor moveWithCells="1" sizeWithCells="1">
              <from>
                <xdr:col>4</xdr:col>
                <xdr:colOff>7620</xdr:colOff>
                <xdr:row>39</xdr:row>
                <xdr:rowOff>144780</xdr:rowOff>
              </from>
              <to>
                <xdr:col>20</xdr:col>
                <xdr:colOff>38100</xdr:colOff>
                <xdr:row>42</xdr:row>
                <xdr:rowOff>22860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02">
    <pageSetUpPr autoPageBreaks="0" fitToPage="1"/>
  </sheetPr>
  <dimension ref="A1:K110"/>
  <sheetViews>
    <sheetView showGridLines="0" showRowColHeaders="0" topLeftCell="A3" zoomScaleNormal="100" workbookViewId="0">
      <selection activeCell="A4" sqref="A4"/>
    </sheetView>
  </sheetViews>
  <sheetFormatPr baseColWidth="10" defaultColWidth="10.19921875" defaultRowHeight="13.2" customHeight="1" x14ac:dyDescent="0.25"/>
  <cols>
    <col min="1" max="1" width="5.09765625" style="33" customWidth="1"/>
    <col min="2" max="2" width="11.3984375" style="36" customWidth="1"/>
    <col min="3" max="3" width="11.3984375" style="35" customWidth="1"/>
    <col min="4" max="4" width="19.19921875" style="34" customWidth="1"/>
    <col min="5" max="5" width="11.3984375" style="243" customWidth="1"/>
    <col min="6" max="11" width="11.3984375" style="33" customWidth="1"/>
    <col min="12" max="25" width="10.19921875" style="33"/>
    <col min="26" max="33" width="10.19921875" style="33" customWidth="1"/>
    <col min="34" max="40" width="10.19921875" style="33"/>
    <col min="41" max="46" width="10.19921875" style="33" customWidth="1"/>
    <col min="47" max="16384" width="10.19921875" style="33"/>
  </cols>
  <sheetData>
    <row r="1" spans="1:11" ht="14.25" hidden="1" customHeight="1" x14ac:dyDescent="0.25">
      <c r="A1" s="75"/>
      <c r="B1" s="71"/>
      <c r="C1" s="74" t="s">
        <v>25</v>
      </c>
      <c r="D1" s="73" t="b">
        <v>1</v>
      </c>
      <c r="E1" s="237"/>
      <c r="F1" s="68"/>
      <c r="G1" s="68"/>
      <c r="H1" s="68"/>
      <c r="I1" s="76"/>
      <c r="J1" s="77"/>
      <c r="K1" s="68"/>
    </row>
    <row r="2" spans="1:11" s="64" customFormat="1" ht="14.25" hidden="1" customHeight="1" x14ac:dyDescent="0.25">
      <c r="A2" s="72"/>
      <c r="B2" s="71"/>
      <c r="C2" s="70"/>
      <c r="D2" s="69"/>
      <c r="E2" s="237"/>
      <c r="F2" s="68"/>
      <c r="G2" s="68"/>
      <c r="H2" s="68"/>
      <c r="I2" s="68"/>
      <c r="J2" s="68"/>
      <c r="K2" s="68"/>
    </row>
    <row r="3" spans="1:11" s="64" customFormat="1" ht="14.25" customHeight="1" x14ac:dyDescent="0.25">
      <c r="A3" s="63"/>
      <c r="B3" s="67"/>
      <c r="C3" s="66"/>
      <c r="D3" s="65"/>
      <c r="E3" s="238"/>
      <c r="F3" s="65"/>
      <c r="G3" s="65"/>
      <c r="H3" s="65"/>
    </row>
    <row r="4" spans="1:11" s="59" customFormat="1" ht="14.25" customHeight="1" x14ac:dyDescent="0.25">
      <c r="A4" s="63"/>
      <c r="B4" s="62"/>
      <c r="C4" s="61"/>
      <c r="D4" s="60"/>
      <c r="E4" s="239"/>
      <c r="F4" s="60"/>
      <c r="G4" s="60"/>
      <c r="H4" s="60"/>
    </row>
    <row r="5" spans="1:11" ht="15" customHeight="1" x14ac:dyDescent="0.25">
      <c r="B5" s="377">
        <f ca="1">VLOOKUP(TODAY(),$B$10:$C$109,1)</f>
        <v>46104</v>
      </c>
      <c r="C5" s="378"/>
      <c r="D5" s="381" t="s">
        <v>44</v>
      </c>
      <c r="E5" s="381"/>
      <c r="F5" s="381"/>
      <c r="G5" s="381"/>
      <c r="H5" s="381"/>
      <c r="I5" s="381"/>
      <c r="J5" s="383" t="str">
        <f ca="1">"Prog.-Version: "&amp;VLOOKUP(TODAY(),$B$10:$C$109,2)&amp;" "</f>
        <v xml:space="preserve">Prog.-Version: 26.01 </v>
      </c>
      <c r="K5" s="384"/>
    </row>
    <row r="6" spans="1:11" ht="15" customHeight="1" thickBot="1" x14ac:dyDescent="0.3">
      <c r="B6" s="379"/>
      <c r="C6" s="380"/>
      <c r="D6" s="382"/>
      <c r="E6" s="382"/>
      <c r="F6" s="382"/>
      <c r="G6" s="382"/>
      <c r="H6" s="382"/>
      <c r="I6" s="382"/>
      <c r="J6" s="385"/>
      <c r="K6" s="386"/>
    </row>
    <row r="7" spans="1:11" ht="14.25" customHeight="1" thickTop="1" x14ac:dyDescent="0.25">
      <c r="E7" s="240"/>
      <c r="F7" s="58"/>
      <c r="G7" s="58"/>
      <c r="H7" s="58"/>
    </row>
    <row r="8" spans="1:11" ht="14.25" customHeight="1" x14ac:dyDescent="0.25">
      <c r="B8" s="57"/>
      <c r="C8" s="57"/>
      <c r="D8" s="56"/>
      <c r="E8" s="241"/>
      <c r="F8" s="55"/>
      <c r="G8" s="55"/>
      <c r="H8" s="55"/>
      <c r="I8" s="54"/>
      <c r="J8" s="54"/>
      <c r="K8" s="53"/>
    </row>
    <row r="9" spans="1:11" ht="25.95" customHeight="1" x14ac:dyDescent="0.25">
      <c r="B9" s="52" t="s">
        <v>24</v>
      </c>
      <c r="C9" s="51" t="s">
        <v>23</v>
      </c>
      <c r="D9" s="50" t="s">
        <v>22</v>
      </c>
      <c r="E9" s="387"/>
      <c r="F9" s="388"/>
      <c r="G9" s="49"/>
      <c r="H9" s="49" t="s">
        <v>21</v>
      </c>
      <c r="I9" s="49"/>
      <c r="J9" s="49"/>
      <c r="K9" s="48"/>
    </row>
    <row r="10" spans="1:11" ht="18" customHeight="1" x14ac:dyDescent="0.25">
      <c r="A10" s="47"/>
      <c r="B10" s="44">
        <v>43334</v>
      </c>
      <c r="C10" s="43" t="s">
        <v>38</v>
      </c>
      <c r="D10" s="244" t="s">
        <v>39</v>
      </c>
      <c r="E10" s="369" t="s">
        <v>20</v>
      </c>
      <c r="F10" s="369"/>
      <c r="G10" s="369"/>
      <c r="H10" s="369"/>
      <c r="I10" s="369"/>
      <c r="J10" s="369"/>
      <c r="K10" s="370"/>
    </row>
    <row r="11" spans="1:11" ht="18" customHeight="1" x14ac:dyDescent="0.25">
      <c r="A11" s="47"/>
      <c r="B11" s="44">
        <v>43486</v>
      </c>
      <c r="C11" s="43" t="s">
        <v>87</v>
      </c>
      <c r="D11" s="244" t="s">
        <v>78</v>
      </c>
      <c r="E11" s="369" t="s">
        <v>88</v>
      </c>
      <c r="F11" s="369"/>
      <c r="G11" s="369"/>
      <c r="H11" s="369"/>
      <c r="I11" s="369"/>
      <c r="J11" s="369"/>
      <c r="K11" s="370"/>
    </row>
    <row r="12" spans="1:11" ht="18" customHeight="1" x14ac:dyDescent="0.25">
      <c r="A12" s="47"/>
      <c r="B12" s="44">
        <v>43998</v>
      </c>
      <c r="C12" s="43" t="s">
        <v>159</v>
      </c>
      <c r="D12" s="244" t="s">
        <v>39</v>
      </c>
      <c r="E12" s="369" t="s">
        <v>204</v>
      </c>
      <c r="F12" s="369"/>
      <c r="G12" s="369"/>
      <c r="H12" s="369"/>
      <c r="I12" s="369"/>
      <c r="J12" s="369"/>
      <c r="K12" s="370"/>
    </row>
    <row r="13" spans="1:11" ht="36" customHeight="1" x14ac:dyDescent="0.25">
      <c r="A13" s="47"/>
      <c r="B13" s="78">
        <v>44617</v>
      </c>
      <c r="C13" s="79" t="s">
        <v>199</v>
      </c>
      <c r="D13" s="245" t="s">
        <v>39</v>
      </c>
      <c r="E13" s="374" t="s">
        <v>201</v>
      </c>
      <c r="F13" s="375"/>
      <c r="G13" s="375"/>
      <c r="H13" s="375"/>
      <c r="I13" s="375"/>
      <c r="J13" s="375"/>
      <c r="K13" s="376"/>
    </row>
    <row r="14" spans="1:11" ht="18" customHeight="1" x14ac:dyDescent="0.25">
      <c r="A14" s="47"/>
      <c r="B14" s="78">
        <v>44876</v>
      </c>
      <c r="C14" s="79" t="s">
        <v>202</v>
      </c>
      <c r="D14" s="245" t="s">
        <v>39</v>
      </c>
      <c r="E14" s="374" t="s">
        <v>203</v>
      </c>
      <c r="F14" s="375"/>
      <c r="G14" s="375"/>
      <c r="H14" s="375"/>
      <c r="I14" s="375"/>
      <c r="J14" s="375"/>
      <c r="K14" s="376"/>
    </row>
    <row r="15" spans="1:11" ht="36" customHeight="1" x14ac:dyDescent="0.25">
      <c r="A15" s="47"/>
      <c r="B15" s="78">
        <v>45337</v>
      </c>
      <c r="C15" s="79" t="s">
        <v>230</v>
      </c>
      <c r="D15" s="245" t="s">
        <v>39</v>
      </c>
      <c r="E15" s="374" t="s">
        <v>246</v>
      </c>
      <c r="F15" s="375"/>
      <c r="G15" s="375"/>
      <c r="H15" s="375"/>
      <c r="I15" s="375"/>
      <c r="J15" s="375"/>
      <c r="K15" s="376"/>
    </row>
    <row r="16" spans="1:11" ht="36" customHeight="1" x14ac:dyDescent="0.25">
      <c r="A16" s="47"/>
      <c r="B16" s="78">
        <v>45338</v>
      </c>
      <c r="C16" s="79" t="s">
        <v>250</v>
      </c>
      <c r="D16" s="245" t="s">
        <v>78</v>
      </c>
      <c r="E16" s="374" t="s">
        <v>251</v>
      </c>
      <c r="F16" s="375"/>
      <c r="G16" s="375"/>
      <c r="H16" s="375"/>
      <c r="I16" s="375"/>
      <c r="J16" s="375"/>
      <c r="K16" s="376"/>
    </row>
    <row r="17" spans="1:11" ht="18" customHeight="1" thickBot="1" x14ac:dyDescent="0.3">
      <c r="A17" s="47"/>
      <c r="B17" s="248">
        <v>46104</v>
      </c>
      <c r="C17" s="249" t="s">
        <v>252</v>
      </c>
      <c r="D17" s="250" t="s">
        <v>78</v>
      </c>
      <c r="E17" s="389" t="s">
        <v>253</v>
      </c>
      <c r="F17" s="390"/>
      <c r="G17" s="390"/>
      <c r="H17" s="390"/>
      <c r="I17" s="390"/>
      <c r="J17" s="390"/>
      <c r="K17" s="391"/>
    </row>
    <row r="18" spans="1:11" ht="18" hidden="1" customHeight="1" x14ac:dyDescent="0.25">
      <c r="A18" s="47"/>
      <c r="B18" s="78"/>
      <c r="C18" s="79"/>
      <c r="D18" s="245"/>
      <c r="E18" s="374"/>
      <c r="F18" s="375"/>
      <c r="G18" s="375"/>
      <c r="H18" s="375"/>
      <c r="I18" s="375"/>
      <c r="J18" s="375"/>
      <c r="K18" s="376"/>
    </row>
    <row r="19" spans="1:11" ht="18" hidden="1" customHeight="1" x14ac:dyDescent="0.25">
      <c r="A19" s="47"/>
      <c r="B19" s="78"/>
      <c r="C19" s="79"/>
      <c r="D19" s="245"/>
      <c r="E19" s="374"/>
      <c r="F19" s="375"/>
      <c r="G19" s="375"/>
      <c r="H19" s="375"/>
      <c r="I19" s="375"/>
      <c r="J19" s="375"/>
      <c r="K19" s="376"/>
    </row>
    <row r="20" spans="1:11" ht="18" hidden="1" customHeight="1" x14ac:dyDescent="0.25">
      <c r="A20" s="47"/>
      <c r="B20" s="78"/>
      <c r="C20" s="79"/>
      <c r="D20" s="245"/>
      <c r="E20" s="374"/>
      <c r="F20" s="375"/>
      <c r="G20" s="375"/>
      <c r="H20" s="375"/>
      <c r="I20" s="375"/>
      <c r="J20" s="375"/>
      <c r="K20" s="376"/>
    </row>
    <row r="21" spans="1:11" ht="18" hidden="1" customHeight="1" x14ac:dyDescent="0.25">
      <c r="A21" s="47"/>
      <c r="B21" s="78"/>
      <c r="C21" s="79"/>
      <c r="D21" s="245"/>
      <c r="E21" s="374"/>
      <c r="F21" s="375"/>
      <c r="G21" s="375"/>
      <c r="H21" s="375"/>
      <c r="I21" s="375"/>
      <c r="J21" s="375"/>
      <c r="K21" s="376"/>
    </row>
    <row r="22" spans="1:11" ht="18" hidden="1" customHeight="1" x14ac:dyDescent="0.25">
      <c r="A22" s="47"/>
      <c r="B22" s="78"/>
      <c r="C22" s="79"/>
      <c r="D22" s="245"/>
      <c r="E22" s="374"/>
      <c r="F22" s="375"/>
      <c r="G22" s="375"/>
      <c r="H22" s="375"/>
      <c r="I22" s="375"/>
      <c r="J22" s="375"/>
      <c r="K22" s="376"/>
    </row>
    <row r="23" spans="1:11" ht="18" hidden="1" customHeight="1" x14ac:dyDescent="0.25">
      <c r="A23" s="47"/>
      <c r="B23" s="78"/>
      <c r="C23" s="79"/>
      <c r="D23" s="245"/>
      <c r="E23" s="374"/>
      <c r="F23" s="375"/>
      <c r="G23" s="375"/>
      <c r="H23" s="375"/>
      <c r="I23" s="375"/>
      <c r="J23" s="375"/>
      <c r="K23" s="376"/>
    </row>
    <row r="24" spans="1:11" ht="18" hidden="1" customHeight="1" x14ac:dyDescent="0.25">
      <c r="A24" s="47"/>
      <c r="B24" s="78"/>
      <c r="C24" s="79"/>
      <c r="D24" s="245"/>
      <c r="E24" s="374"/>
      <c r="F24" s="375"/>
      <c r="G24" s="375"/>
      <c r="H24" s="375"/>
      <c r="I24" s="375"/>
      <c r="J24" s="375"/>
      <c r="K24" s="376"/>
    </row>
    <row r="25" spans="1:11" ht="18" hidden="1" customHeight="1" x14ac:dyDescent="0.25">
      <c r="A25" s="47"/>
      <c r="B25" s="78"/>
      <c r="C25" s="79"/>
      <c r="D25" s="245"/>
      <c r="E25" s="374"/>
      <c r="F25" s="375"/>
      <c r="G25" s="375"/>
      <c r="H25" s="375"/>
      <c r="I25" s="375"/>
      <c r="J25" s="375"/>
      <c r="K25" s="376"/>
    </row>
    <row r="26" spans="1:11" ht="18" hidden="1" customHeight="1" x14ac:dyDescent="0.25">
      <c r="A26" s="47"/>
      <c r="B26" s="78"/>
      <c r="C26" s="79"/>
      <c r="D26" s="245"/>
      <c r="E26" s="374"/>
      <c r="F26" s="375"/>
      <c r="G26" s="375"/>
      <c r="H26" s="375"/>
      <c r="I26" s="375"/>
      <c r="J26" s="375"/>
      <c r="K26" s="376"/>
    </row>
    <row r="27" spans="1:11" ht="18" hidden="1" customHeight="1" x14ac:dyDescent="0.25">
      <c r="A27" s="47"/>
      <c r="B27" s="78"/>
      <c r="C27" s="79"/>
      <c r="D27" s="245"/>
      <c r="E27" s="374"/>
      <c r="F27" s="375"/>
      <c r="G27" s="375"/>
      <c r="H27" s="375"/>
      <c r="I27" s="375"/>
      <c r="J27" s="375"/>
      <c r="K27" s="376"/>
    </row>
    <row r="28" spans="1:11" ht="18" hidden="1" customHeight="1" x14ac:dyDescent="0.25">
      <c r="A28" s="47"/>
      <c r="B28" s="78"/>
      <c r="C28" s="79"/>
      <c r="D28" s="245"/>
      <c r="E28" s="374"/>
      <c r="F28" s="375"/>
      <c r="G28" s="375"/>
      <c r="H28" s="375"/>
      <c r="I28" s="375"/>
      <c r="J28" s="375"/>
      <c r="K28" s="376"/>
    </row>
    <row r="29" spans="1:11" ht="18" hidden="1" customHeight="1" x14ac:dyDescent="0.25">
      <c r="A29" s="47"/>
      <c r="B29" s="44"/>
      <c r="C29" s="43"/>
      <c r="D29" s="244"/>
      <c r="E29" s="369"/>
      <c r="F29" s="369"/>
      <c r="G29" s="369"/>
      <c r="H29" s="369"/>
      <c r="I29" s="369"/>
      <c r="J29" s="369"/>
      <c r="K29" s="370"/>
    </row>
    <row r="30" spans="1:11" ht="18" hidden="1" customHeight="1" x14ac:dyDescent="0.25">
      <c r="A30" s="47"/>
      <c r="B30" s="44"/>
      <c r="C30" s="43"/>
      <c r="D30" s="244"/>
      <c r="E30" s="369"/>
      <c r="F30" s="369"/>
      <c r="G30" s="369"/>
      <c r="H30" s="369"/>
      <c r="I30" s="369"/>
      <c r="J30" s="369"/>
      <c r="K30" s="370"/>
    </row>
    <row r="31" spans="1:11" ht="18" hidden="1" customHeight="1" x14ac:dyDescent="0.25">
      <c r="A31" s="47"/>
      <c r="B31" s="44"/>
      <c r="C31" s="43"/>
      <c r="D31" s="244"/>
      <c r="E31" s="369"/>
      <c r="F31" s="369"/>
      <c r="G31" s="369"/>
      <c r="H31" s="369"/>
      <c r="I31" s="369"/>
      <c r="J31" s="369"/>
      <c r="K31" s="370"/>
    </row>
    <row r="32" spans="1:11" ht="18" hidden="1" customHeight="1" x14ac:dyDescent="0.25">
      <c r="A32" s="47"/>
      <c r="B32" s="44"/>
      <c r="C32" s="43"/>
      <c r="D32" s="244"/>
      <c r="E32" s="369"/>
      <c r="F32" s="369"/>
      <c r="G32" s="369"/>
      <c r="H32" s="369"/>
      <c r="I32" s="369"/>
      <c r="J32" s="369"/>
      <c r="K32" s="370"/>
    </row>
    <row r="33" spans="1:11" ht="18" hidden="1" customHeight="1" x14ac:dyDescent="0.25">
      <c r="A33" s="47"/>
      <c r="B33" s="44"/>
      <c r="C33" s="43"/>
      <c r="D33" s="244"/>
      <c r="E33" s="369"/>
      <c r="F33" s="369"/>
      <c r="G33" s="369"/>
      <c r="H33" s="369"/>
      <c r="I33" s="369"/>
      <c r="J33" s="369"/>
      <c r="K33" s="370"/>
    </row>
    <row r="34" spans="1:11" ht="18" hidden="1" customHeight="1" x14ac:dyDescent="0.25">
      <c r="B34" s="44"/>
      <c r="C34" s="43"/>
      <c r="D34" s="244"/>
      <c r="E34" s="369"/>
      <c r="F34" s="369"/>
      <c r="G34" s="369"/>
      <c r="H34" s="369"/>
      <c r="I34" s="369"/>
      <c r="J34" s="369"/>
      <c r="K34" s="370"/>
    </row>
    <row r="35" spans="1:11" ht="18" hidden="1" customHeight="1" x14ac:dyDescent="0.25">
      <c r="B35" s="44"/>
      <c r="C35" s="43"/>
      <c r="D35" s="244"/>
      <c r="E35" s="369"/>
      <c r="F35" s="369"/>
      <c r="G35" s="369"/>
      <c r="H35" s="369"/>
      <c r="I35" s="369"/>
      <c r="J35" s="369"/>
      <c r="K35" s="370"/>
    </row>
    <row r="36" spans="1:11" ht="18" hidden="1" customHeight="1" x14ac:dyDescent="0.25">
      <c r="B36" s="44"/>
      <c r="C36" s="43"/>
      <c r="D36" s="244"/>
      <c r="E36" s="369"/>
      <c r="F36" s="369"/>
      <c r="G36" s="369"/>
      <c r="H36" s="369"/>
      <c r="I36" s="369"/>
      <c r="J36" s="369"/>
      <c r="K36" s="370"/>
    </row>
    <row r="37" spans="1:11" ht="18" hidden="1" customHeight="1" x14ac:dyDescent="0.25">
      <c r="B37" s="44"/>
      <c r="C37" s="43"/>
      <c r="D37" s="244"/>
      <c r="E37" s="369"/>
      <c r="F37" s="369"/>
      <c r="G37" s="369"/>
      <c r="H37" s="369"/>
      <c r="I37" s="369"/>
      <c r="J37" s="369"/>
      <c r="K37" s="370"/>
    </row>
    <row r="38" spans="1:11" ht="18" hidden="1" customHeight="1" x14ac:dyDescent="0.25">
      <c r="B38" s="46"/>
      <c r="C38" s="45"/>
      <c r="D38" s="246"/>
      <c r="E38" s="373"/>
      <c r="F38" s="369"/>
      <c r="G38" s="369"/>
      <c r="H38" s="369"/>
      <c r="I38" s="369"/>
      <c r="J38" s="369"/>
      <c r="K38" s="370"/>
    </row>
    <row r="39" spans="1:11" ht="18" hidden="1" customHeight="1" x14ac:dyDescent="0.25">
      <c r="B39" s="44"/>
      <c r="C39" s="43" t="s">
        <v>19</v>
      </c>
      <c r="D39" s="244"/>
      <c r="E39" s="369"/>
      <c r="F39" s="369"/>
      <c r="G39" s="369"/>
      <c r="H39" s="369"/>
      <c r="I39" s="369"/>
      <c r="J39" s="369"/>
      <c r="K39" s="370"/>
    </row>
    <row r="40" spans="1:11" ht="18" hidden="1" customHeight="1" x14ac:dyDescent="0.25">
      <c r="B40" s="44"/>
      <c r="C40" s="43" t="s">
        <v>19</v>
      </c>
      <c r="D40" s="244"/>
      <c r="E40" s="369"/>
      <c r="F40" s="369"/>
      <c r="G40" s="369"/>
      <c r="H40" s="369"/>
      <c r="I40" s="369"/>
      <c r="J40" s="369"/>
      <c r="K40" s="370"/>
    </row>
    <row r="41" spans="1:11" ht="18" hidden="1" customHeight="1" x14ac:dyDescent="0.25">
      <c r="B41" s="44"/>
      <c r="C41" s="43" t="s">
        <v>19</v>
      </c>
      <c r="D41" s="244"/>
      <c r="E41" s="369"/>
      <c r="F41" s="369"/>
      <c r="G41" s="369"/>
      <c r="H41" s="369"/>
      <c r="I41" s="369"/>
      <c r="J41" s="369"/>
      <c r="K41" s="370"/>
    </row>
    <row r="42" spans="1:11" ht="18" hidden="1" customHeight="1" x14ac:dyDescent="0.25">
      <c r="B42" s="44"/>
      <c r="C42" s="43" t="s">
        <v>19</v>
      </c>
      <c r="D42" s="244"/>
      <c r="E42" s="369"/>
      <c r="F42" s="369"/>
      <c r="G42" s="369"/>
      <c r="H42" s="369"/>
      <c r="I42" s="369"/>
      <c r="J42" s="369"/>
      <c r="K42" s="370"/>
    </row>
    <row r="43" spans="1:11" ht="18" hidden="1" customHeight="1" x14ac:dyDescent="0.25">
      <c r="B43" s="44"/>
      <c r="C43" s="43" t="s">
        <v>19</v>
      </c>
      <c r="D43" s="244"/>
      <c r="E43" s="369"/>
      <c r="F43" s="369"/>
      <c r="G43" s="369"/>
      <c r="H43" s="369"/>
      <c r="I43" s="369"/>
      <c r="J43" s="369"/>
      <c r="K43" s="370"/>
    </row>
    <row r="44" spans="1:11" ht="18" hidden="1" customHeight="1" x14ac:dyDescent="0.25">
      <c r="B44" s="44"/>
      <c r="C44" s="43" t="s">
        <v>19</v>
      </c>
      <c r="D44" s="244"/>
      <c r="E44" s="369"/>
      <c r="F44" s="369"/>
      <c r="G44" s="369"/>
      <c r="H44" s="369"/>
      <c r="I44" s="369"/>
      <c r="J44" s="369"/>
      <c r="K44" s="370"/>
    </row>
    <row r="45" spans="1:11" ht="18" hidden="1" customHeight="1" x14ac:dyDescent="0.25">
      <c r="B45" s="44"/>
      <c r="C45" s="43" t="s">
        <v>19</v>
      </c>
      <c r="D45" s="244"/>
      <c r="E45" s="369"/>
      <c r="F45" s="369"/>
      <c r="G45" s="369"/>
      <c r="H45" s="369"/>
      <c r="I45" s="369"/>
      <c r="J45" s="369"/>
      <c r="K45" s="370"/>
    </row>
    <row r="46" spans="1:11" ht="18" hidden="1" customHeight="1" x14ac:dyDescent="0.25">
      <c r="B46" s="44"/>
      <c r="C46" s="43" t="s">
        <v>19</v>
      </c>
      <c r="D46" s="244"/>
      <c r="E46" s="369"/>
      <c r="F46" s="369"/>
      <c r="G46" s="369"/>
      <c r="H46" s="369"/>
      <c r="I46" s="369"/>
      <c r="J46" s="369"/>
      <c r="K46" s="370"/>
    </row>
    <row r="47" spans="1:11" ht="18" hidden="1" customHeight="1" x14ac:dyDescent="0.25">
      <c r="B47" s="44"/>
      <c r="C47" s="43" t="s">
        <v>19</v>
      </c>
      <c r="D47" s="244"/>
      <c r="E47" s="369"/>
      <c r="F47" s="369"/>
      <c r="G47" s="369"/>
      <c r="H47" s="369"/>
      <c r="I47" s="369"/>
      <c r="J47" s="369"/>
      <c r="K47" s="370"/>
    </row>
    <row r="48" spans="1:11" ht="18" hidden="1" customHeight="1" x14ac:dyDescent="0.25">
      <c r="B48" s="44"/>
      <c r="C48" s="43" t="s">
        <v>19</v>
      </c>
      <c r="D48" s="244"/>
      <c r="E48" s="369"/>
      <c r="F48" s="369"/>
      <c r="G48" s="369"/>
      <c r="H48" s="369"/>
      <c r="I48" s="369"/>
      <c r="J48" s="369"/>
      <c r="K48" s="370"/>
    </row>
    <row r="49" spans="2:11" ht="18" hidden="1" customHeight="1" x14ac:dyDescent="0.25">
      <c r="B49" s="44"/>
      <c r="C49" s="43" t="s">
        <v>19</v>
      </c>
      <c r="D49" s="244"/>
      <c r="E49" s="369"/>
      <c r="F49" s="369"/>
      <c r="G49" s="369"/>
      <c r="H49" s="369"/>
      <c r="I49" s="369"/>
      <c r="J49" s="369"/>
      <c r="K49" s="370"/>
    </row>
    <row r="50" spans="2:11" ht="18" hidden="1" customHeight="1" x14ac:dyDescent="0.25">
      <c r="B50" s="44"/>
      <c r="C50" s="43" t="s">
        <v>19</v>
      </c>
      <c r="D50" s="244"/>
      <c r="E50" s="369"/>
      <c r="F50" s="369"/>
      <c r="G50" s="369"/>
      <c r="H50" s="369"/>
      <c r="I50" s="369"/>
      <c r="J50" s="369"/>
      <c r="K50" s="370"/>
    </row>
    <row r="51" spans="2:11" ht="18" hidden="1" customHeight="1" x14ac:dyDescent="0.25">
      <c r="B51" s="44"/>
      <c r="C51" s="43" t="s">
        <v>19</v>
      </c>
      <c r="D51" s="244"/>
      <c r="E51" s="369"/>
      <c r="F51" s="369"/>
      <c r="G51" s="369"/>
      <c r="H51" s="369"/>
      <c r="I51" s="369"/>
      <c r="J51" s="369"/>
      <c r="K51" s="370"/>
    </row>
    <row r="52" spans="2:11" ht="18" hidden="1" customHeight="1" x14ac:dyDescent="0.25">
      <c r="B52" s="44"/>
      <c r="C52" s="43" t="s">
        <v>19</v>
      </c>
      <c r="D52" s="244"/>
      <c r="E52" s="369"/>
      <c r="F52" s="369"/>
      <c r="G52" s="369"/>
      <c r="H52" s="369"/>
      <c r="I52" s="369"/>
      <c r="J52" s="369"/>
      <c r="K52" s="370"/>
    </row>
    <row r="53" spans="2:11" ht="18" hidden="1" customHeight="1" x14ac:dyDescent="0.25">
      <c r="B53" s="44"/>
      <c r="C53" s="43" t="s">
        <v>19</v>
      </c>
      <c r="D53" s="244"/>
      <c r="E53" s="369"/>
      <c r="F53" s="369"/>
      <c r="G53" s="369"/>
      <c r="H53" s="369"/>
      <c r="I53" s="369"/>
      <c r="J53" s="369"/>
      <c r="K53" s="370"/>
    </row>
    <row r="54" spans="2:11" ht="18" hidden="1" customHeight="1" x14ac:dyDescent="0.25">
      <c r="B54" s="44"/>
      <c r="C54" s="43" t="s">
        <v>19</v>
      </c>
      <c r="D54" s="244"/>
      <c r="E54" s="369"/>
      <c r="F54" s="369"/>
      <c r="G54" s="369"/>
      <c r="H54" s="369"/>
      <c r="I54" s="369"/>
      <c r="J54" s="369"/>
      <c r="K54" s="370"/>
    </row>
    <row r="55" spans="2:11" ht="18" hidden="1" customHeight="1" x14ac:dyDescent="0.25">
      <c r="B55" s="44"/>
      <c r="C55" s="43" t="s">
        <v>19</v>
      </c>
      <c r="D55" s="244"/>
      <c r="E55" s="369"/>
      <c r="F55" s="369"/>
      <c r="G55" s="369"/>
      <c r="H55" s="369"/>
      <c r="I55" s="369"/>
      <c r="J55" s="369"/>
      <c r="K55" s="370"/>
    </row>
    <row r="56" spans="2:11" ht="18" hidden="1" customHeight="1" x14ac:dyDescent="0.25">
      <c r="B56" s="44"/>
      <c r="C56" s="43" t="s">
        <v>19</v>
      </c>
      <c r="D56" s="244"/>
      <c r="E56" s="369"/>
      <c r="F56" s="369"/>
      <c r="G56" s="369"/>
      <c r="H56" s="369"/>
      <c r="I56" s="369"/>
      <c r="J56" s="369"/>
      <c r="K56" s="370"/>
    </row>
    <row r="57" spans="2:11" ht="18" hidden="1" customHeight="1" x14ac:dyDescent="0.25">
      <c r="B57" s="44"/>
      <c r="C57" s="43" t="s">
        <v>19</v>
      </c>
      <c r="D57" s="244"/>
      <c r="E57" s="369"/>
      <c r="F57" s="369"/>
      <c r="G57" s="369"/>
      <c r="H57" s="369"/>
      <c r="I57" s="369"/>
      <c r="J57" s="369"/>
      <c r="K57" s="370"/>
    </row>
    <row r="58" spans="2:11" ht="18" hidden="1" customHeight="1" x14ac:dyDescent="0.25">
      <c r="B58" s="44"/>
      <c r="C58" s="43" t="s">
        <v>19</v>
      </c>
      <c r="D58" s="244"/>
      <c r="E58" s="369"/>
      <c r="F58" s="369"/>
      <c r="G58" s="369"/>
      <c r="H58" s="369"/>
      <c r="I58" s="369"/>
      <c r="J58" s="369"/>
      <c r="K58" s="370"/>
    </row>
    <row r="59" spans="2:11" ht="18" hidden="1" customHeight="1" x14ac:dyDescent="0.25">
      <c r="B59" s="44"/>
      <c r="C59" s="43" t="s">
        <v>19</v>
      </c>
      <c r="D59" s="244"/>
      <c r="E59" s="369"/>
      <c r="F59" s="369"/>
      <c r="G59" s="369"/>
      <c r="H59" s="369"/>
      <c r="I59" s="369"/>
      <c r="J59" s="369"/>
      <c r="K59" s="370"/>
    </row>
    <row r="60" spans="2:11" ht="18" hidden="1" customHeight="1" x14ac:dyDescent="0.25">
      <c r="B60" s="44"/>
      <c r="C60" s="43" t="s">
        <v>19</v>
      </c>
      <c r="D60" s="244"/>
      <c r="E60" s="369"/>
      <c r="F60" s="369"/>
      <c r="G60" s="369"/>
      <c r="H60" s="369"/>
      <c r="I60" s="369"/>
      <c r="J60" s="369"/>
      <c r="K60" s="370"/>
    </row>
    <row r="61" spans="2:11" ht="18" hidden="1" customHeight="1" x14ac:dyDescent="0.25">
      <c r="B61" s="44"/>
      <c r="C61" s="43" t="s">
        <v>19</v>
      </c>
      <c r="D61" s="244"/>
      <c r="E61" s="369"/>
      <c r="F61" s="369"/>
      <c r="G61" s="369"/>
      <c r="H61" s="369"/>
      <c r="I61" s="369"/>
      <c r="J61" s="369"/>
      <c r="K61" s="370"/>
    </row>
    <row r="62" spans="2:11" ht="18" hidden="1" customHeight="1" x14ac:dyDescent="0.25">
      <c r="B62" s="44"/>
      <c r="C62" s="43" t="s">
        <v>19</v>
      </c>
      <c r="D62" s="244"/>
      <c r="E62" s="369"/>
      <c r="F62" s="369"/>
      <c r="G62" s="369"/>
      <c r="H62" s="369"/>
      <c r="I62" s="369"/>
      <c r="J62" s="369"/>
      <c r="K62" s="370"/>
    </row>
    <row r="63" spans="2:11" ht="18" hidden="1" customHeight="1" x14ac:dyDescent="0.25">
      <c r="B63" s="44"/>
      <c r="C63" s="43" t="s">
        <v>19</v>
      </c>
      <c r="D63" s="244"/>
      <c r="E63" s="369"/>
      <c r="F63" s="369"/>
      <c r="G63" s="369"/>
      <c r="H63" s="369"/>
      <c r="I63" s="369"/>
      <c r="J63" s="369"/>
      <c r="K63" s="370"/>
    </row>
    <row r="64" spans="2:11" ht="18" hidden="1" customHeight="1" x14ac:dyDescent="0.25">
      <c r="B64" s="44"/>
      <c r="C64" s="43" t="s">
        <v>19</v>
      </c>
      <c r="D64" s="244"/>
      <c r="E64" s="369"/>
      <c r="F64" s="369"/>
      <c r="G64" s="369"/>
      <c r="H64" s="369"/>
      <c r="I64" s="369"/>
      <c r="J64" s="369"/>
      <c r="K64" s="370"/>
    </row>
    <row r="65" spans="2:11" ht="18" hidden="1" customHeight="1" x14ac:dyDescent="0.25">
      <c r="B65" s="44"/>
      <c r="C65" s="43" t="s">
        <v>19</v>
      </c>
      <c r="D65" s="244"/>
      <c r="E65" s="369"/>
      <c r="F65" s="369"/>
      <c r="G65" s="369"/>
      <c r="H65" s="369"/>
      <c r="I65" s="369"/>
      <c r="J65" s="369"/>
      <c r="K65" s="370"/>
    </row>
    <row r="66" spans="2:11" ht="18" hidden="1" customHeight="1" x14ac:dyDescent="0.25">
      <c r="B66" s="44"/>
      <c r="C66" s="43" t="s">
        <v>19</v>
      </c>
      <c r="D66" s="244"/>
      <c r="E66" s="369"/>
      <c r="F66" s="369"/>
      <c r="G66" s="369"/>
      <c r="H66" s="369"/>
      <c r="I66" s="369"/>
      <c r="J66" s="369"/>
      <c r="K66" s="370"/>
    </row>
    <row r="67" spans="2:11" ht="18" hidden="1" customHeight="1" x14ac:dyDescent="0.25">
      <c r="B67" s="44"/>
      <c r="C67" s="43" t="s">
        <v>19</v>
      </c>
      <c r="D67" s="244"/>
      <c r="E67" s="369"/>
      <c r="F67" s="369"/>
      <c r="G67" s="369"/>
      <c r="H67" s="369"/>
      <c r="I67" s="369"/>
      <c r="J67" s="369"/>
      <c r="K67" s="370"/>
    </row>
    <row r="68" spans="2:11" ht="18" hidden="1" customHeight="1" x14ac:dyDescent="0.25">
      <c r="B68" s="44"/>
      <c r="C68" s="43" t="s">
        <v>19</v>
      </c>
      <c r="D68" s="244"/>
      <c r="E68" s="369"/>
      <c r="F68" s="369"/>
      <c r="G68" s="369"/>
      <c r="H68" s="369"/>
      <c r="I68" s="369"/>
      <c r="J68" s="369"/>
      <c r="K68" s="370"/>
    </row>
    <row r="69" spans="2:11" ht="18" hidden="1" customHeight="1" x14ac:dyDescent="0.25">
      <c r="B69" s="44"/>
      <c r="C69" s="43" t="s">
        <v>19</v>
      </c>
      <c r="D69" s="244"/>
      <c r="E69" s="369"/>
      <c r="F69" s="369"/>
      <c r="G69" s="369"/>
      <c r="H69" s="369"/>
      <c r="I69" s="369"/>
      <c r="J69" s="369"/>
      <c r="K69" s="370"/>
    </row>
    <row r="70" spans="2:11" ht="18" hidden="1" customHeight="1" x14ac:dyDescent="0.25">
      <c r="B70" s="44"/>
      <c r="C70" s="43" t="s">
        <v>19</v>
      </c>
      <c r="D70" s="244"/>
      <c r="E70" s="369"/>
      <c r="F70" s="369"/>
      <c r="G70" s="369"/>
      <c r="H70" s="369"/>
      <c r="I70" s="369"/>
      <c r="J70" s="369"/>
      <c r="K70" s="370"/>
    </row>
    <row r="71" spans="2:11" ht="18" hidden="1" customHeight="1" x14ac:dyDescent="0.25">
      <c r="B71" s="44"/>
      <c r="C71" s="43" t="s">
        <v>19</v>
      </c>
      <c r="D71" s="244"/>
      <c r="E71" s="369"/>
      <c r="F71" s="369"/>
      <c r="G71" s="369"/>
      <c r="H71" s="369"/>
      <c r="I71" s="369"/>
      <c r="J71" s="369"/>
      <c r="K71" s="370"/>
    </row>
    <row r="72" spans="2:11" ht="18" hidden="1" customHeight="1" x14ac:dyDescent="0.25">
      <c r="B72" s="44"/>
      <c r="C72" s="43" t="s">
        <v>19</v>
      </c>
      <c r="D72" s="244"/>
      <c r="E72" s="369"/>
      <c r="F72" s="369"/>
      <c r="G72" s="369"/>
      <c r="H72" s="369"/>
      <c r="I72" s="369"/>
      <c r="J72" s="369"/>
      <c r="K72" s="370"/>
    </row>
    <row r="73" spans="2:11" ht="18" hidden="1" customHeight="1" x14ac:dyDescent="0.25">
      <c r="B73" s="44"/>
      <c r="C73" s="43" t="s">
        <v>19</v>
      </c>
      <c r="D73" s="244"/>
      <c r="E73" s="369"/>
      <c r="F73" s="369"/>
      <c r="G73" s="369"/>
      <c r="H73" s="369"/>
      <c r="I73" s="369"/>
      <c r="J73" s="369"/>
      <c r="K73" s="370"/>
    </row>
    <row r="74" spans="2:11" ht="18" hidden="1" customHeight="1" x14ac:dyDescent="0.25">
      <c r="B74" s="44"/>
      <c r="C74" s="43" t="s">
        <v>19</v>
      </c>
      <c r="D74" s="244"/>
      <c r="E74" s="369"/>
      <c r="F74" s="369"/>
      <c r="G74" s="369"/>
      <c r="H74" s="369"/>
      <c r="I74" s="369"/>
      <c r="J74" s="369"/>
      <c r="K74" s="370"/>
    </row>
    <row r="75" spans="2:11" ht="18" hidden="1" customHeight="1" x14ac:dyDescent="0.25">
      <c r="B75" s="44"/>
      <c r="C75" s="43" t="s">
        <v>19</v>
      </c>
      <c r="D75" s="244"/>
      <c r="E75" s="369"/>
      <c r="F75" s="369"/>
      <c r="G75" s="369"/>
      <c r="H75" s="369"/>
      <c r="I75" s="369"/>
      <c r="J75" s="369"/>
      <c r="K75" s="370"/>
    </row>
    <row r="76" spans="2:11" ht="18" hidden="1" customHeight="1" x14ac:dyDescent="0.25">
      <c r="B76" s="44"/>
      <c r="C76" s="43" t="s">
        <v>19</v>
      </c>
      <c r="D76" s="244"/>
      <c r="E76" s="369"/>
      <c r="F76" s="369"/>
      <c r="G76" s="369"/>
      <c r="H76" s="369"/>
      <c r="I76" s="369"/>
      <c r="J76" s="369"/>
      <c r="K76" s="370"/>
    </row>
    <row r="77" spans="2:11" ht="18" hidden="1" customHeight="1" x14ac:dyDescent="0.25">
      <c r="B77" s="44"/>
      <c r="C77" s="43" t="s">
        <v>19</v>
      </c>
      <c r="D77" s="244"/>
      <c r="E77" s="369"/>
      <c r="F77" s="369"/>
      <c r="G77" s="369"/>
      <c r="H77" s="369"/>
      <c r="I77" s="369"/>
      <c r="J77" s="369"/>
      <c r="K77" s="370"/>
    </row>
    <row r="78" spans="2:11" ht="18" hidden="1" customHeight="1" x14ac:dyDescent="0.25">
      <c r="B78" s="44"/>
      <c r="C78" s="43" t="s">
        <v>19</v>
      </c>
      <c r="D78" s="244"/>
      <c r="E78" s="369"/>
      <c r="F78" s="369"/>
      <c r="G78" s="369"/>
      <c r="H78" s="369"/>
      <c r="I78" s="369"/>
      <c r="J78" s="369"/>
      <c r="K78" s="370"/>
    </row>
    <row r="79" spans="2:11" ht="18" hidden="1" customHeight="1" x14ac:dyDescent="0.25">
      <c r="B79" s="44"/>
      <c r="C79" s="43" t="s">
        <v>19</v>
      </c>
      <c r="D79" s="244"/>
      <c r="E79" s="369"/>
      <c r="F79" s="369"/>
      <c r="G79" s="369"/>
      <c r="H79" s="369"/>
      <c r="I79" s="369"/>
      <c r="J79" s="369"/>
      <c r="K79" s="370"/>
    </row>
    <row r="80" spans="2:11" ht="18" hidden="1" customHeight="1" x14ac:dyDescent="0.25">
      <c r="B80" s="44"/>
      <c r="C80" s="43" t="s">
        <v>19</v>
      </c>
      <c r="D80" s="244"/>
      <c r="E80" s="369"/>
      <c r="F80" s="369"/>
      <c r="G80" s="369"/>
      <c r="H80" s="369"/>
      <c r="I80" s="369"/>
      <c r="J80" s="369"/>
      <c r="K80" s="370"/>
    </row>
    <row r="81" spans="2:11" ht="18" hidden="1" customHeight="1" x14ac:dyDescent="0.25">
      <c r="B81" s="44"/>
      <c r="C81" s="43" t="s">
        <v>19</v>
      </c>
      <c r="D81" s="244"/>
      <c r="E81" s="369"/>
      <c r="F81" s="369"/>
      <c r="G81" s="369"/>
      <c r="H81" s="369"/>
      <c r="I81" s="369"/>
      <c r="J81" s="369"/>
      <c r="K81" s="370"/>
    </row>
    <row r="82" spans="2:11" ht="18" hidden="1" customHeight="1" x14ac:dyDescent="0.25">
      <c r="B82" s="44"/>
      <c r="C82" s="43" t="s">
        <v>19</v>
      </c>
      <c r="D82" s="244"/>
      <c r="E82" s="369"/>
      <c r="F82" s="369"/>
      <c r="G82" s="369"/>
      <c r="H82" s="369"/>
      <c r="I82" s="369"/>
      <c r="J82" s="369"/>
      <c r="K82" s="370"/>
    </row>
    <row r="83" spans="2:11" ht="18" hidden="1" customHeight="1" x14ac:dyDescent="0.25">
      <c r="B83" s="44"/>
      <c r="C83" s="43" t="s">
        <v>19</v>
      </c>
      <c r="D83" s="244"/>
      <c r="E83" s="369"/>
      <c r="F83" s="369"/>
      <c r="G83" s="369"/>
      <c r="H83" s="369"/>
      <c r="I83" s="369"/>
      <c r="J83" s="369"/>
      <c r="K83" s="370"/>
    </row>
    <row r="84" spans="2:11" ht="18" hidden="1" customHeight="1" x14ac:dyDescent="0.25">
      <c r="B84" s="44"/>
      <c r="C84" s="43" t="s">
        <v>19</v>
      </c>
      <c r="D84" s="244"/>
      <c r="E84" s="369"/>
      <c r="F84" s="369"/>
      <c r="G84" s="369"/>
      <c r="H84" s="369"/>
      <c r="I84" s="369"/>
      <c r="J84" s="369"/>
      <c r="K84" s="370"/>
    </row>
    <row r="85" spans="2:11" ht="18" hidden="1" customHeight="1" x14ac:dyDescent="0.25">
      <c r="B85" s="44"/>
      <c r="C85" s="43" t="s">
        <v>19</v>
      </c>
      <c r="D85" s="244"/>
      <c r="E85" s="369"/>
      <c r="F85" s="369"/>
      <c r="G85" s="369"/>
      <c r="H85" s="369"/>
      <c r="I85" s="369"/>
      <c r="J85" s="369"/>
      <c r="K85" s="370"/>
    </row>
    <row r="86" spans="2:11" ht="18" hidden="1" customHeight="1" x14ac:dyDescent="0.25">
      <c r="B86" s="44"/>
      <c r="C86" s="43" t="s">
        <v>19</v>
      </c>
      <c r="D86" s="244"/>
      <c r="E86" s="369"/>
      <c r="F86" s="369"/>
      <c r="G86" s="369"/>
      <c r="H86" s="369"/>
      <c r="I86" s="369"/>
      <c r="J86" s="369"/>
      <c r="K86" s="370"/>
    </row>
    <row r="87" spans="2:11" ht="18" hidden="1" customHeight="1" x14ac:dyDescent="0.25">
      <c r="B87" s="44"/>
      <c r="C87" s="43" t="s">
        <v>19</v>
      </c>
      <c r="D87" s="244"/>
      <c r="E87" s="369"/>
      <c r="F87" s="369"/>
      <c r="G87" s="369"/>
      <c r="H87" s="369"/>
      <c r="I87" s="369"/>
      <c r="J87" s="369"/>
      <c r="K87" s="370"/>
    </row>
    <row r="88" spans="2:11" ht="18" hidden="1" customHeight="1" x14ac:dyDescent="0.25">
      <c r="B88" s="44"/>
      <c r="C88" s="43" t="s">
        <v>19</v>
      </c>
      <c r="D88" s="244"/>
      <c r="E88" s="369"/>
      <c r="F88" s="369"/>
      <c r="G88" s="369"/>
      <c r="H88" s="369"/>
      <c r="I88" s="369"/>
      <c r="J88" s="369"/>
      <c r="K88" s="370"/>
    </row>
    <row r="89" spans="2:11" ht="18" hidden="1" customHeight="1" x14ac:dyDescent="0.25">
      <c r="B89" s="44"/>
      <c r="C89" s="43" t="s">
        <v>19</v>
      </c>
      <c r="D89" s="244"/>
      <c r="E89" s="369"/>
      <c r="F89" s="369"/>
      <c r="G89" s="369"/>
      <c r="H89" s="369"/>
      <c r="I89" s="369"/>
      <c r="J89" s="369"/>
      <c r="K89" s="370"/>
    </row>
    <row r="90" spans="2:11" ht="18" hidden="1" customHeight="1" x14ac:dyDescent="0.25">
      <c r="B90" s="44"/>
      <c r="C90" s="43" t="s">
        <v>19</v>
      </c>
      <c r="D90" s="244"/>
      <c r="E90" s="369"/>
      <c r="F90" s="369"/>
      <c r="G90" s="369"/>
      <c r="H90" s="369"/>
      <c r="I90" s="369"/>
      <c r="J90" s="369"/>
      <c r="K90" s="370"/>
    </row>
    <row r="91" spans="2:11" ht="18" hidden="1" customHeight="1" x14ac:dyDescent="0.25">
      <c r="B91" s="44"/>
      <c r="C91" s="43" t="s">
        <v>19</v>
      </c>
      <c r="D91" s="244"/>
      <c r="E91" s="369"/>
      <c r="F91" s="369"/>
      <c r="G91" s="369"/>
      <c r="H91" s="369"/>
      <c r="I91" s="369"/>
      <c r="J91" s="369"/>
      <c r="K91" s="370"/>
    </row>
    <row r="92" spans="2:11" ht="18" hidden="1" customHeight="1" x14ac:dyDescent="0.25">
      <c r="B92" s="44"/>
      <c r="C92" s="43" t="s">
        <v>19</v>
      </c>
      <c r="D92" s="244"/>
      <c r="E92" s="369"/>
      <c r="F92" s="369"/>
      <c r="G92" s="369"/>
      <c r="H92" s="369"/>
      <c r="I92" s="369"/>
      <c r="J92" s="369"/>
      <c r="K92" s="370"/>
    </row>
    <row r="93" spans="2:11" ht="18" hidden="1" customHeight="1" x14ac:dyDescent="0.25">
      <c r="B93" s="44"/>
      <c r="C93" s="43" t="s">
        <v>19</v>
      </c>
      <c r="D93" s="244"/>
      <c r="E93" s="369"/>
      <c r="F93" s="369"/>
      <c r="G93" s="369"/>
      <c r="H93" s="369"/>
      <c r="I93" s="369"/>
      <c r="J93" s="369"/>
      <c r="K93" s="370"/>
    </row>
    <row r="94" spans="2:11" ht="18" hidden="1" customHeight="1" x14ac:dyDescent="0.25">
      <c r="B94" s="44"/>
      <c r="C94" s="43" t="s">
        <v>19</v>
      </c>
      <c r="D94" s="244"/>
      <c r="E94" s="369"/>
      <c r="F94" s="369"/>
      <c r="G94" s="369"/>
      <c r="H94" s="369"/>
      <c r="I94" s="369"/>
      <c r="J94" s="369"/>
      <c r="K94" s="370"/>
    </row>
    <row r="95" spans="2:11" ht="18" hidden="1" customHeight="1" x14ac:dyDescent="0.25">
      <c r="B95" s="44"/>
      <c r="C95" s="43" t="s">
        <v>19</v>
      </c>
      <c r="D95" s="244"/>
      <c r="E95" s="369"/>
      <c r="F95" s="369"/>
      <c r="G95" s="369"/>
      <c r="H95" s="369"/>
      <c r="I95" s="369"/>
      <c r="J95" s="369"/>
      <c r="K95" s="370"/>
    </row>
    <row r="96" spans="2:11" ht="18" hidden="1" customHeight="1" x14ac:dyDescent="0.25">
      <c r="B96" s="44"/>
      <c r="C96" s="43" t="s">
        <v>19</v>
      </c>
      <c r="D96" s="244"/>
      <c r="E96" s="369"/>
      <c r="F96" s="369"/>
      <c r="G96" s="369"/>
      <c r="H96" s="369"/>
      <c r="I96" s="369"/>
      <c r="J96" s="369"/>
      <c r="K96" s="370"/>
    </row>
    <row r="97" spans="2:11" ht="18" hidden="1" customHeight="1" x14ac:dyDescent="0.25">
      <c r="B97" s="44"/>
      <c r="C97" s="43" t="s">
        <v>19</v>
      </c>
      <c r="D97" s="244"/>
      <c r="E97" s="369"/>
      <c r="F97" s="369"/>
      <c r="G97" s="369"/>
      <c r="H97" s="369"/>
      <c r="I97" s="369"/>
      <c r="J97" s="369"/>
      <c r="K97" s="370"/>
    </row>
    <row r="98" spans="2:11" ht="18" hidden="1" customHeight="1" x14ac:dyDescent="0.25">
      <c r="B98" s="44"/>
      <c r="C98" s="43" t="s">
        <v>19</v>
      </c>
      <c r="D98" s="244"/>
      <c r="E98" s="369"/>
      <c r="F98" s="369"/>
      <c r="G98" s="369"/>
      <c r="H98" s="369"/>
      <c r="I98" s="369"/>
      <c r="J98" s="369"/>
      <c r="K98" s="370"/>
    </row>
    <row r="99" spans="2:11" ht="18" hidden="1" customHeight="1" x14ac:dyDescent="0.25">
      <c r="B99" s="44"/>
      <c r="C99" s="43" t="s">
        <v>19</v>
      </c>
      <c r="D99" s="244"/>
      <c r="E99" s="369"/>
      <c r="F99" s="369"/>
      <c r="G99" s="369"/>
      <c r="H99" s="369"/>
      <c r="I99" s="369"/>
      <c r="J99" s="369"/>
      <c r="K99" s="370"/>
    </row>
    <row r="100" spans="2:11" ht="18" hidden="1" customHeight="1" x14ac:dyDescent="0.25">
      <c r="B100" s="44"/>
      <c r="C100" s="43" t="s">
        <v>19</v>
      </c>
      <c r="D100" s="244"/>
      <c r="E100" s="369"/>
      <c r="F100" s="369"/>
      <c r="G100" s="369"/>
      <c r="H100" s="369"/>
      <c r="I100" s="369"/>
      <c r="J100" s="369"/>
      <c r="K100" s="370"/>
    </row>
    <row r="101" spans="2:11" ht="18" hidden="1" customHeight="1" x14ac:dyDescent="0.25">
      <c r="B101" s="44"/>
      <c r="C101" s="43" t="s">
        <v>19</v>
      </c>
      <c r="D101" s="244"/>
      <c r="E101" s="369"/>
      <c r="F101" s="369"/>
      <c r="G101" s="369"/>
      <c r="H101" s="369"/>
      <c r="I101" s="369"/>
      <c r="J101" s="369"/>
      <c r="K101" s="370"/>
    </row>
    <row r="102" spans="2:11" ht="18" hidden="1" customHeight="1" x14ac:dyDescent="0.25">
      <c r="B102" s="44"/>
      <c r="C102" s="43" t="s">
        <v>19</v>
      </c>
      <c r="D102" s="244"/>
      <c r="E102" s="369"/>
      <c r="F102" s="369"/>
      <c r="G102" s="369"/>
      <c r="H102" s="369"/>
      <c r="I102" s="369"/>
      <c r="J102" s="369"/>
      <c r="K102" s="370"/>
    </row>
    <row r="103" spans="2:11" ht="18" hidden="1" customHeight="1" x14ac:dyDescent="0.25">
      <c r="B103" s="44"/>
      <c r="C103" s="43" t="s">
        <v>19</v>
      </c>
      <c r="D103" s="244"/>
      <c r="E103" s="369"/>
      <c r="F103" s="369"/>
      <c r="G103" s="369"/>
      <c r="H103" s="369"/>
      <c r="I103" s="369"/>
      <c r="J103" s="369"/>
      <c r="K103" s="370"/>
    </row>
    <row r="104" spans="2:11" ht="18" hidden="1" customHeight="1" x14ac:dyDescent="0.25">
      <c r="B104" s="44"/>
      <c r="C104" s="43" t="s">
        <v>19</v>
      </c>
      <c r="D104" s="244"/>
      <c r="E104" s="369"/>
      <c r="F104" s="369"/>
      <c r="G104" s="369"/>
      <c r="H104" s="369"/>
      <c r="I104" s="369"/>
      <c r="J104" s="369"/>
      <c r="K104" s="370"/>
    </row>
    <row r="105" spans="2:11" ht="18" hidden="1" customHeight="1" x14ac:dyDescent="0.25">
      <c r="B105" s="44"/>
      <c r="C105" s="43" t="s">
        <v>19</v>
      </c>
      <c r="D105" s="244"/>
      <c r="E105" s="369"/>
      <c r="F105" s="369"/>
      <c r="G105" s="369"/>
      <c r="H105" s="369"/>
      <c r="I105" s="369"/>
      <c r="J105" s="369"/>
      <c r="K105" s="370"/>
    </row>
    <row r="106" spans="2:11" ht="18" hidden="1" customHeight="1" x14ac:dyDescent="0.25">
      <c r="B106" s="44"/>
      <c r="C106" s="43" t="s">
        <v>19</v>
      </c>
      <c r="D106" s="244"/>
      <c r="E106" s="369"/>
      <c r="F106" s="369"/>
      <c r="G106" s="369"/>
      <c r="H106" s="369"/>
      <c r="I106" s="369"/>
      <c r="J106" s="369"/>
      <c r="K106" s="370"/>
    </row>
    <row r="107" spans="2:11" ht="18" hidden="1" customHeight="1" x14ac:dyDescent="0.25">
      <c r="B107" s="44"/>
      <c r="C107" s="43" t="s">
        <v>19</v>
      </c>
      <c r="D107" s="244"/>
      <c r="E107" s="369"/>
      <c r="F107" s="369"/>
      <c r="G107" s="369"/>
      <c r="H107" s="369"/>
      <c r="I107" s="369"/>
      <c r="J107" s="369"/>
      <c r="K107" s="370"/>
    </row>
    <row r="108" spans="2:11" ht="18" hidden="1" customHeight="1" x14ac:dyDescent="0.25">
      <c r="B108" s="44"/>
      <c r="C108" s="43" t="s">
        <v>19</v>
      </c>
      <c r="D108" s="244"/>
      <c r="E108" s="369"/>
      <c r="F108" s="369"/>
      <c r="G108" s="369"/>
      <c r="H108" s="369"/>
      <c r="I108" s="369"/>
      <c r="J108" s="369"/>
      <c r="K108" s="370"/>
    </row>
    <row r="109" spans="2:11" ht="18" hidden="1" customHeight="1" thickBot="1" x14ac:dyDescent="0.3">
      <c r="B109" s="42"/>
      <c r="C109" s="41" t="s">
        <v>19</v>
      </c>
      <c r="D109" s="247"/>
      <c r="E109" s="371"/>
      <c r="F109" s="371"/>
      <c r="G109" s="371"/>
      <c r="H109" s="371"/>
      <c r="I109" s="371"/>
      <c r="J109" s="371"/>
      <c r="K109" s="372"/>
    </row>
    <row r="110" spans="2:11" ht="13.2" customHeight="1" thickTop="1" x14ac:dyDescent="0.25">
      <c r="B110" s="40"/>
      <c r="C110" s="39"/>
      <c r="D110" s="38"/>
      <c r="E110" s="242"/>
      <c r="F110" s="37"/>
      <c r="G110" s="37"/>
      <c r="H110" s="37"/>
      <c r="I110" s="37"/>
      <c r="J110" s="37"/>
      <c r="K110" s="37"/>
    </row>
  </sheetData>
  <sheetProtection algorithmName="SHA-512" hashValue="/iT9oTHKw/ZYyVclL2uYzvGPzN5A8ocX+3zZFnrIbP+fciTWpvGnKYjMTFjEZldf7D9h/m+KSQeEZZkK3Moqlg==" saltValue="LW/p0h5F2TOOLk5vHquH1w==" spinCount="100000" sheet="1" objects="1" scenarios="1" selectLockedCells="1" selectUnlockedCells="1"/>
  <mergeCells count="104">
    <mergeCell ref="B5:C6"/>
    <mergeCell ref="D5:I6"/>
    <mergeCell ref="J5:K6"/>
    <mergeCell ref="E9:F9"/>
    <mergeCell ref="E15:K15"/>
    <mergeCell ref="E16:K16"/>
    <mergeCell ref="E17:K17"/>
    <mergeCell ref="E10:K10"/>
    <mergeCell ref="E11:K11"/>
    <mergeCell ref="E12:K12"/>
    <mergeCell ref="E29:K29"/>
    <mergeCell ref="E30:K30"/>
    <mergeCell ref="E31:K31"/>
    <mergeCell ref="E13:K13"/>
    <mergeCell ref="E14:K14"/>
    <mergeCell ref="E18:K18"/>
    <mergeCell ref="E19:K19"/>
    <mergeCell ref="E20:K20"/>
    <mergeCell ref="E21:K21"/>
    <mergeCell ref="E22:K22"/>
    <mergeCell ref="E23:K23"/>
    <mergeCell ref="E24:K24"/>
    <mergeCell ref="E25:K25"/>
    <mergeCell ref="E26:K26"/>
    <mergeCell ref="E27:K27"/>
    <mergeCell ref="E28:K28"/>
    <mergeCell ref="E32:K32"/>
    <mergeCell ref="E33:K33"/>
    <mergeCell ref="E34:K34"/>
    <mergeCell ref="E35:K35"/>
    <mergeCell ref="E36:K36"/>
    <mergeCell ref="E37:K37"/>
    <mergeCell ref="E38:K38"/>
    <mergeCell ref="E39:K39"/>
    <mergeCell ref="E40:K40"/>
    <mergeCell ref="E41:K41"/>
    <mergeCell ref="E42:K42"/>
    <mergeCell ref="E43:K43"/>
    <mergeCell ref="E44:K44"/>
    <mergeCell ref="E45:K45"/>
    <mergeCell ref="E46:K46"/>
    <mergeCell ref="E47:K47"/>
    <mergeCell ref="E48:K48"/>
    <mergeCell ref="E49:K49"/>
    <mergeCell ref="E50:K50"/>
    <mergeCell ref="E51:K51"/>
    <mergeCell ref="E52:K52"/>
    <mergeCell ref="E53:K53"/>
    <mergeCell ref="E54:K54"/>
    <mergeCell ref="E55:K55"/>
    <mergeCell ref="E56:K56"/>
    <mergeCell ref="E57:K57"/>
    <mergeCell ref="E58:K58"/>
    <mergeCell ref="E59:K59"/>
    <mergeCell ref="E60:K60"/>
    <mergeCell ref="E61:K61"/>
    <mergeCell ref="E62:K62"/>
    <mergeCell ref="E63:K63"/>
    <mergeCell ref="E64:K64"/>
    <mergeCell ref="E65:K65"/>
    <mergeCell ref="E66:K66"/>
    <mergeCell ref="E67:K67"/>
    <mergeCell ref="E68:K68"/>
    <mergeCell ref="E69:K69"/>
    <mergeCell ref="E70:K70"/>
    <mergeCell ref="E71:K71"/>
    <mergeCell ref="E72:K72"/>
    <mergeCell ref="E73:K73"/>
    <mergeCell ref="E74:K74"/>
    <mergeCell ref="E75:K75"/>
    <mergeCell ref="E76:K76"/>
    <mergeCell ref="E77:K77"/>
    <mergeCell ref="E78:K78"/>
    <mergeCell ref="E79:K79"/>
    <mergeCell ref="E80:K80"/>
    <mergeCell ref="E81:K81"/>
    <mergeCell ref="E82:K82"/>
    <mergeCell ref="E83:K83"/>
    <mergeCell ref="E84:K84"/>
    <mergeCell ref="E85:K85"/>
    <mergeCell ref="E95:K95"/>
    <mergeCell ref="E96:K96"/>
    <mergeCell ref="E97:K97"/>
    <mergeCell ref="E98:K98"/>
    <mergeCell ref="E86:K86"/>
    <mergeCell ref="E87:K87"/>
    <mergeCell ref="E88:K88"/>
    <mergeCell ref="E89:K89"/>
    <mergeCell ref="E90:K90"/>
    <mergeCell ref="E91:K91"/>
    <mergeCell ref="E92:K92"/>
    <mergeCell ref="E93:K93"/>
    <mergeCell ref="E94:K94"/>
    <mergeCell ref="E99:K99"/>
    <mergeCell ref="E100:K100"/>
    <mergeCell ref="E107:K107"/>
    <mergeCell ref="E108:K108"/>
    <mergeCell ref="E109:K109"/>
    <mergeCell ref="E101:K101"/>
    <mergeCell ref="E102:K102"/>
    <mergeCell ref="E103:K103"/>
    <mergeCell ref="E104:K104"/>
    <mergeCell ref="E105:K105"/>
    <mergeCell ref="E106:K106"/>
  </mergeCells>
  <conditionalFormatting sqref="D5:I6">
    <cfRule type="expression" dxfId="39" priority="1" stopIfTrue="1">
      <formula>$D$1=FALSE</formula>
    </cfRule>
  </conditionalFormatting>
  <conditionalFormatting sqref="E9:F9">
    <cfRule type="expression" dxfId="38" priority="2" stopIfTrue="1">
      <formula>$D$1=FALSE</formula>
    </cfRule>
  </conditionalFormatting>
  <printOptions horizontalCentered="1"/>
  <pageMargins left="0.39370078740157483" right="0.39370078740157483" top="0.59055118110236227" bottom="0.39370078740157483" header="0.19685039370078741" footer="0.19685039370078741"/>
  <pageSetup paperSize="9" fitToHeight="0" orientation="landscape" horizontalDpi="4294967292" r:id="rId1"/>
  <headerFooter alignWithMargins="0">
    <oddFooter>&amp;L_x000D_&amp;1#&amp;"Calibri"&amp;10&amp;K000000 intern&amp;C&amp;8Seite &amp;P von &amp;N</oddFooter>
  </headerFooter>
  <customProperties>
    <customPr name="_pios_id" r:id="rId2"/>
  </customProperties>
  <drawing r:id="rId3"/>
  <legacyDrawing r:id="rId4"/>
  <controls>
    <mc:AlternateContent xmlns:mc="http://schemas.openxmlformats.org/markup-compatibility/2006">
      <mc:Choice Requires="x14">
        <control shapeId="7177" r:id="rId5" name="cmdDatenpflege">
          <controlPr defaultSize="0" print="0" autoLine="0" r:id="rId6">
            <anchor moveWithCells="1">
              <from>
                <xdr:col>2</xdr:col>
                <xdr:colOff>419100</xdr:colOff>
                <xdr:row>4</xdr:row>
                <xdr:rowOff>45720</xdr:rowOff>
              </from>
              <to>
                <xdr:col>2</xdr:col>
                <xdr:colOff>670560</xdr:colOff>
                <xdr:row>5</xdr:row>
                <xdr:rowOff>106680</xdr:rowOff>
              </to>
            </anchor>
          </controlPr>
        </control>
      </mc:Choice>
      <mc:Fallback>
        <control shapeId="7177" r:id="rId5" name="cmdDatenpflege"/>
      </mc:Fallback>
    </mc:AlternateContent>
    <mc:AlternateContent xmlns:mc="http://schemas.openxmlformats.org/markup-compatibility/2006">
      <mc:Choice Requires="x14">
        <control shapeId="7173" r:id="rId7" name="cmdHome">
          <controlPr defaultSize="0" print="0" autoLine="0" r:id="rId8">
            <anchor moveWithCells="1">
              <from>
                <xdr:col>3</xdr:col>
                <xdr:colOff>0</xdr:colOff>
                <xdr:row>4</xdr:row>
                <xdr:rowOff>45720</xdr:rowOff>
              </from>
              <to>
                <xdr:col>3</xdr:col>
                <xdr:colOff>251460</xdr:colOff>
                <xdr:row>5</xdr:row>
                <xdr:rowOff>106680</xdr:rowOff>
              </to>
            </anchor>
          </controlPr>
        </control>
      </mc:Choice>
      <mc:Fallback>
        <control shapeId="7173" r:id="rId7" name="cmdHome"/>
      </mc:Fallback>
    </mc:AlternateContent>
    <mc:AlternateContent xmlns:mc="http://schemas.openxmlformats.org/markup-compatibility/2006">
      <mc:Choice Requires="x14">
        <control shapeId="7172" r:id="rId9" name="cmdBerechnung">
          <controlPr defaultSize="0" print="0" autoLine="0" r:id="rId10">
            <anchor moveWithCells="1">
              <from>
                <xdr:col>8</xdr:col>
                <xdr:colOff>419100</xdr:colOff>
                <xdr:row>4</xdr:row>
                <xdr:rowOff>45720</xdr:rowOff>
              </from>
              <to>
                <xdr:col>8</xdr:col>
                <xdr:colOff>670560</xdr:colOff>
                <xdr:row>5</xdr:row>
                <xdr:rowOff>106680</xdr:rowOff>
              </to>
            </anchor>
          </controlPr>
        </control>
      </mc:Choice>
      <mc:Fallback>
        <control shapeId="7172" r:id="rId9" name="cmdBerechnung"/>
      </mc:Fallback>
    </mc:AlternateContent>
    <mc:AlternateContent xmlns:mc="http://schemas.openxmlformats.org/markup-compatibility/2006">
      <mc:Choice Requires="x14">
        <control shapeId="7171" r:id="rId11" name="cmdInfo">
          <controlPr defaultSize="0" print="0" autoLine="0" r:id="rId12">
            <anchor moveWithCells="1">
              <from>
                <xdr:col>9</xdr:col>
                <xdr:colOff>0</xdr:colOff>
                <xdr:row>4</xdr:row>
                <xdr:rowOff>45720</xdr:rowOff>
              </from>
              <to>
                <xdr:col>9</xdr:col>
                <xdr:colOff>251460</xdr:colOff>
                <xdr:row>5</xdr:row>
                <xdr:rowOff>106680</xdr:rowOff>
              </to>
            </anchor>
          </controlPr>
        </control>
      </mc:Choice>
      <mc:Fallback>
        <control shapeId="7171" r:id="rId11" name="cmdInfo"/>
      </mc:Fallback>
    </mc:AlternateContent>
    <mc:AlternateContent xmlns:mc="http://schemas.openxmlformats.org/markup-compatibility/2006">
      <mc:Choice Requires="x14">
        <control shapeId="7170" r:id="rId13" name="cmdNeuerEintragPV">
          <controlPr defaultSize="0" print="0" autoFill="0" autoLine="0" r:id="rId14">
            <anchor moveWithCells="1">
              <from>
                <xdr:col>4</xdr:col>
                <xdr:colOff>419100</xdr:colOff>
                <xdr:row>8</xdr:row>
                <xdr:rowOff>45720</xdr:rowOff>
              </from>
              <to>
                <xdr:col>5</xdr:col>
                <xdr:colOff>502920</xdr:colOff>
                <xdr:row>8</xdr:row>
                <xdr:rowOff>297180</xdr:rowOff>
              </to>
            </anchor>
          </controlPr>
        </control>
      </mc:Choice>
      <mc:Fallback>
        <control shapeId="7170" r:id="rId13" name="cmdNeuerEintragPV"/>
      </mc:Fallback>
    </mc:AlternateContent>
    <mc:AlternateContent xmlns:mc="http://schemas.openxmlformats.org/markup-compatibility/2006">
      <mc:Choice Requires="x14">
        <control shapeId="7169" r:id="rId15" name="cmdSichern">
          <controlPr defaultSize="0" print="0" autoLine="0" r:id="rId16">
            <anchor moveWithCells="1">
              <from>
                <xdr:col>3</xdr:col>
                <xdr:colOff>1013460</xdr:colOff>
                <xdr:row>4</xdr:row>
                <xdr:rowOff>45720</xdr:rowOff>
              </from>
              <to>
                <xdr:col>7</xdr:col>
                <xdr:colOff>754380</xdr:colOff>
                <xdr:row>5</xdr:row>
                <xdr:rowOff>106680</xdr:rowOff>
              </to>
            </anchor>
          </controlPr>
        </control>
      </mc:Choice>
      <mc:Fallback>
        <control shapeId="7169" r:id="rId15" name="cmdSichern"/>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03">
    <pageSetUpPr fitToPage="1"/>
  </sheetPr>
  <dimension ref="A1:BD114"/>
  <sheetViews>
    <sheetView showGridLines="0" showRowColHeaders="0" tabSelected="1" zoomScaleNormal="100" workbookViewId="0">
      <pane ySplit="7" topLeftCell="A8" activePane="bottomLeft" state="frozen"/>
      <selection pane="bottomLeft" activeCell="AD40" sqref="AD40:AG40"/>
    </sheetView>
  </sheetViews>
  <sheetFormatPr baseColWidth="10" defaultColWidth="11.19921875" defaultRowHeight="13.8" x14ac:dyDescent="0.25"/>
  <cols>
    <col min="1" max="3" width="3.59765625" style="82" customWidth="1"/>
    <col min="4" max="17" width="2.69921875" style="82" customWidth="1"/>
    <col min="18" max="24" width="3.59765625" style="82" customWidth="1"/>
    <col min="25" max="29" width="2.69921875" style="82" customWidth="1"/>
    <col min="30" max="36" width="3.59765625" style="82" customWidth="1"/>
    <col min="37" max="37" width="10.59765625" style="83" hidden="1" customWidth="1"/>
    <col min="38" max="38" width="10.59765625" style="346" hidden="1" customWidth="1"/>
    <col min="39" max="39" width="4.59765625" style="120" customWidth="1"/>
    <col min="40" max="42" width="15.69921875" style="120" customWidth="1"/>
    <col min="43" max="43" width="15.3984375" style="120" customWidth="1"/>
    <col min="44" max="44" width="11.19921875" style="120" customWidth="1"/>
    <col min="45" max="45" width="11.09765625" style="120" customWidth="1"/>
    <col min="46" max="53" width="10.69921875" style="120" customWidth="1"/>
    <col min="54" max="16384" width="11.19921875" style="120"/>
  </cols>
  <sheetData>
    <row r="1" spans="1:38" s="130" customFormat="1" hidden="1" x14ac:dyDescent="0.25">
      <c r="A1" s="145"/>
      <c r="B1" s="145"/>
      <c r="C1" s="145"/>
      <c r="D1" s="145"/>
      <c r="E1" s="145"/>
      <c r="F1" s="145"/>
      <c r="G1" s="145"/>
      <c r="H1" s="145"/>
      <c r="I1" s="145"/>
      <c r="J1" s="145"/>
      <c r="K1" s="145"/>
      <c r="L1" s="145"/>
      <c r="M1" s="145"/>
      <c r="N1" s="145"/>
      <c r="O1" s="145"/>
      <c r="P1" s="145"/>
      <c r="Q1" s="145"/>
      <c r="R1" s="145"/>
      <c r="S1" s="145"/>
      <c r="T1" s="145"/>
      <c r="U1" s="145"/>
      <c r="V1" s="145"/>
      <c r="W1" s="145"/>
      <c r="X1" s="146"/>
      <c r="Y1" s="146"/>
      <c r="Z1" s="146"/>
      <c r="AA1" s="428" t="s">
        <v>254</v>
      </c>
      <c r="AB1" s="428"/>
      <c r="AC1" s="428"/>
      <c r="AD1" s="428"/>
      <c r="AE1" s="428"/>
      <c r="AF1" s="428"/>
      <c r="AG1" s="428"/>
      <c r="AH1" s="428"/>
      <c r="AI1" s="428"/>
      <c r="AJ1" s="146"/>
      <c r="AK1" s="342" t="b">
        <v>0</v>
      </c>
      <c r="AL1" s="345" t="b">
        <f t="shared" ref="AL1:AL6" si="0">AK1</f>
        <v>0</v>
      </c>
    </row>
    <row r="2" spans="1:38" s="130" customFormat="1" hidden="1" x14ac:dyDescent="0.25">
      <c r="A2" s="145"/>
      <c r="B2" s="145"/>
      <c r="C2" s="145"/>
      <c r="D2" s="145"/>
      <c r="E2" s="145"/>
      <c r="F2" s="145"/>
      <c r="G2" s="145"/>
      <c r="H2" s="145"/>
      <c r="I2" s="145"/>
      <c r="J2" s="145"/>
      <c r="K2" s="145"/>
      <c r="L2" s="145"/>
      <c r="M2" s="145"/>
      <c r="N2" s="145"/>
      <c r="O2" s="145"/>
      <c r="P2" s="145"/>
      <c r="Q2" s="145"/>
      <c r="R2" s="145"/>
      <c r="S2" s="145"/>
      <c r="T2" s="145"/>
      <c r="U2" s="145"/>
      <c r="V2" s="145"/>
      <c r="W2" s="145"/>
      <c r="X2" s="146"/>
      <c r="Y2" s="146"/>
      <c r="Z2" s="146"/>
      <c r="AA2" s="428"/>
      <c r="AB2" s="428"/>
      <c r="AC2" s="428"/>
      <c r="AD2" s="428"/>
      <c r="AE2" s="428"/>
      <c r="AF2" s="428"/>
      <c r="AG2" s="428"/>
      <c r="AH2" s="428"/>
      <c r="AI2" s="428"/>
      <c r="AJ2" s="146"/>
      <c r="AK2" s="342" t="b">
        <v>0</v>
      </c>
      <c r="AL2" s="345" t="b">
        <f t="shared" si="0"/>
        <v>0</v>
      </c>
    </row>
    <row r="3" spans="1:38" hidden="1" x14ac:dyDescent="0.25">
      <c r="A3" s="81"/>
      <c r="B3" s="81"/>
      <c r="C3" s="81"/>
      <c r="D3" s="81"/>
      <c r="E3" s="81"/>
      <c r="F3" s="81"/>
      <c r="G3" s="81"/>
      <c r="H3" s="81"/>
      <c r="I3" s="81"/>
      <c r="J3" s="81"/>
      <c r="K3" s="81"/>
      <c r="L3" s="81"/>
      <c r="M3" s="81"/>
      <c r="N3" s="81"/>
      <c r="O3" s="81"/>
      <c r="P3" s="81"/>
      <c r="Q3" s="81"/>
      <c r="R3" s="81"/>
      <c r="S3" s="81"/>
      <c r="T3" s="81"/>
      <c r="U3" s="81"/>
      <c r="V3" s="81"/>
      <c r="W3" s="81"/>
      <c r="AK3" s="342" t="b">
        <v>0</v>
      </c>
      <c r="AL3" s="344" t="b">
        <f t="shared" si="0"/>
        <v>0</v>
      </c>
    </row>
    <row r="4" spans="1:38" x14ac:dyDescent="0.25">
      <c r="AK4" s="342" t="b">
        <v>1</v>
      </c>
      <c r="AL4" s="344" t="b">
        <f t="shared" si="0"/>
        <v>1</v>
      </c>
    </row>
    <row r="5" spans="1:38" ht="18" customHeight="1" x14ac:dyDescent="0.25">
      <c r="B5" s="84"/>
      <c r="C5" s="395" t="str">
        <f>Startseite!U8</f>
        <v/>
      </c>
      <c r="D5" s="395"/>
      <c r="E5" s="395"/>
      <c r="F5" s="395"/>
      <c r="G5" s="395"/>
      <c r="H5" s="395"/>
      <c r="I5" s="395"/>
      <c r="J5" s="395"/>
      <c r="K5" s="395"/>
      <c r="L5" s="395"/>
      <c r="M5" s="395"/>
      <c r="N5" s="395"/>
      <c r="O5" s="395"/>
      <c r="P5" s="395"/>
      <c r="Q5" s="395"/>
      <c r="R5" s="395"/>
      <c r="S5" s="395"/>
      <c r="T5" s="395"/>
      <c r="U5" s="395"/>
      <c r="V5" s="395"/>
      <c r="W5" s="395"/>
      <c r="X5" s="395"/>
      <c r="Y5" s="395"/>
      <c r="Z5" s="395"/>
      <c r="AA5" s="395"/>
      <c r="AB5" s="395"/>
      <c r="AC5" s="395"/>
      <c r="AD5" s="395"/>
      <c r="AE5" s="395"/>
      <c r="AF5" s="395"/>
      <c r="AG5" s="395"/>
      <c r="AH5" s="395"/>
      <c r="AI5" s="85"/>
      <c r="AK5" s="342" t="b">
        <v>1</v>
      </c>
      <c r="AL5" s="344" t="b">
        <f t="shared" si="0"/>
        <v>1</v>
      </c>
    </row>
    <row r="6" spans="1:38" ht="15" customHeight="1" x14ac:dyDescent="0.25">
      <c r="B6" s="86"/>
      <c r="C6" s="399" t="str">
        <f ca="1">Programmversionen!J5</f>
        <v xml:space="preserve">Prog.-Version: 26.01 </v>
      </c>
      <c r="D6" s="400"/>
      <c r="E6" s="400"/>
      <c r="F6" s="400"/>
      <c r="G6" s="400"/>
      <c r="H6" s="400"/>
      <c r="I6" s="405" t="s">
        <v>37</v>
      </c>
      <c r="J6" s="405"/>
      <c r="K6" s="405"/>
      <c r="L6" s="405"/>
      <c r="M6" s="405"/>
      <c r="N6" s="405"/>
      <c r="O6" s="405"/>
      <c r="P6" s="405"/>
      <c r="Q6" s="405"/>
      <c r="R6" s="405"/>
      <c r="S6" s="405"/>
      <c r="T6" s="405"/>
      <c r="U6" s="405"/>
      <c r="V6" s="405"/>
      <c r="W6" s="405"/>
      <c r="X6" s="405"/>
      <c r="Y6" s="405"/>
      <c r="Z6" s="405"/>
      <c r="AA6" s="405"/>
      <c r="AB6" s="405"/>
      <c r="AC6" s="410"/>
      <c r="AD6" s="410"/>
      <c r="AE6" s="410"/>
      <c r="AF6" s="410"/>
      <c r="AG6" s="410"/>
      <c r="AH6" s="411"/>
      <c r="AI6" s="87"/>
      <c r="AK6" s="342" t="b">
        <v>1</v>
      </c>
      <c r="AL6" s="392" t="b">
        <f t="shared" si="0"/>
        <v>1</v>
      </c>
    </row>
    <row r="7" spans="1:38" ht="15" customHeight="1" x14ac:dyDescent="0.25">
      <c r="B7" s="86"/>
      <c r="C7" s="401">
        <f ca="1">Programmversionen!B5</f>
        <v>46104</v>
      </c>
      <c r="D7" s="402"/>
      <c r="E7" s="402"/>
      <c r="F7" s="402"/>
      <c r="G7" s="402"/>
      <c r="H7" s="402"/>
      <c r="I7" s="406"/>
      <c r="J7" s="406"/>
      <c r="K7" s="406"/>
      <c r="L7" s="406"/>
      <c r="M7" s="406"/>
      <c r="N7" s="406"/>
      <c r="O7" s="406"/>
      <c r="P7" s="406"/>
      <c r="Q7" s="406"/>
      <c r="R7" s="406"/>
      <c r="S7" s="406"/>
      <c r="T7" s="406"/>
      <c r="U7" s="406"/>
      <c r="V7" s="406"/>
      <c r="W7" s="406"/>
      <c r="X7" s="406"/>
      <c r="Y7" s="406"/>
      <c r="Z7" s="406"/>
      <c r="AA7" s="406"/>
      <c r="AB7" s="406"/>
      <c r="AC7" s="88"/>
      <c r="AD7" s="88"/>
      <c r="AE7" s="88"/>
      <c r="AF7" s="88"/>
      <c r="AG7" s="88"/>
      <c r="AH7" s="89"/>
      <c r="AI7" s="87"/>
      <c r="AK7" s="342" t="b">
        <v>1</v>
      </c>
      <c r="AL7" s="394"/>
    </row>
    <row r="8" spans="1:38" ht="13.95" customHeight="1" x14ac:dyDescent="0.25">
      <c r="B8" s="86"/>
      <c r="C8" s="90"/>
      <c r="D8" s="91"/>
      <c r="E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2"/>
      <c r="AI8" s="87"/>
      <c r="AK8" s="342" t="b">
        <v>1</v>
      </c>
      <c r="AL8" s="392" t="b">
        <f>AK8</f>
        <v>1</v>
      </c>
    </row>
    <row r="9" spans="1:38" ht="14.25" customHeight="1" x14ac:dyDescent="0.25">
      <c r="B9" s="86"/>
      <c r="C9" s="90"/>
      <c r="D9" s="429" t="str">
        <f>"Mit welcher Förderung für selbst genutztes Wohneigentum können Sie rechnen und was sind Ihre Vorteile?"</f>
        <v>Mit welcher Förderung für selbst genutztes Wohneigentum können Sie rechnen und was sind Ihre Vorteile?</v>
      </c>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92"/>
      <c r="AI9" s="87"/>
      <c r="AK9" s="342" t="b">
        <v>1</v>
      </c>
      <c r="AL9" s="393"/>
    </row>
    <row r="10" spans="1:38" ht="14.25" customHeight="1" x14ac:dyDescent="0.25">
      <c r="B10" s="86"/>
      <c r="C10" s="90"/>
      <c r="D10" s="418" t="str">
        <f>"Bitte beachten Sie: Es handelt sich hierbei nur um eine überschlägige Berechnung anhand Ihrer unten getätigten Angaben oder Auswahlen auf Basis der Richtlinie vom "&amp;IF(COUNTIF(Daten!J42:J48,TRUE)=0,"-",TEXT(INDEX(Daten!$G$42:$G$48,MATCH(TRUE,Daten!$J$42:$J$48,0),1),"TT.MM.JJJJ"))&amp;"."</f>
        <v>Bitte beachten Sie: Es handelt sich hierbei nur um eine überschlägige Berechnung anhand Ihrer unten getätigten Angaben oder Auswahlen auf Basis der Richtlinie vom 13.02.2026.</v>
      </c>
      <c r="E10" s="418"/>
      <c r="F10" s="418"/>
      <c r="G10" s="418"/>
      <c r="H10" s="418"/>
      <c r="I10" s="418"/>
      <c r="J10" s="418"/>
      <c r="K10" s="418"/>
      <c r="L10" s="418"/>
      <c r="M10" s="418"/>
      <c r="N10" s="418"/>
      <c r="O10" s="418"/>
      <c r="P10" s="418"/>
      <c r="Q10" s="418"/>
      <c r="R10" s="418"/>
      <c r="S10" s="418"/>
      <c r="T10" s="418"/>
      <c r="U10" s="418"/>
      <c r="V10" s="418"/>
      <c r="W10" s="418"/>
      <c r="X10" s="418"/>
      <c r="Y10" s="418"/>
      <c r="Z10" s="418"/>
      <c r="AA10" s="418"/>
      <c r="AB10" s="418"/>
      <c r="AC10" s="418"/>
      <c r="AD10" s="418"/>
      <c r="AE10" s="418"/>
      <c r="AF10" s="418"/>
      <c r="AG10" s="418"/>
      <c r="AH10" s="92"/>
      <c r="AI10" s="87"/>
      <c r="AK10" s="342" t="b">
        <v>1</v>
      </c>
      <c r="AL10" s="393"/>
    </row>
    <row r="11" spans="1:38" x14ac:dyDescent="0.25">
      <c r="B11" s="86"/>
      <c r="C11" s="90"/>
      <c r="D11" s="418"/>
      <c r="E11" s="418"/>
      <c r="F11" s="418"/>
      <c r="G11" s="418"/>
      <c r="H11" s="418"/>
      <c r="I11" s="418"/>
      <c r="J11" s="418"/>
      <c r="K11" s="418"/>
      <c r="L11" s="418"/>
      <c r="M11" s="418"/>
      <c r="N11" s="418"/>
      <c r="O11" s="418"/>
      <c r="P11" s="418"/>
      <c r="Q11" s="418"/>
      <c r="R11" s="418"/>
      <c r="S11" s="418"/>
      <c r="T11" s="418"/>
      <c r="U11" s="418"/>
      <c r="V11" s="418"/>
      <c r="W11" s="418"/>
      <c r="X11" s="418"/>
      <c r="Y11" s="418"/>
      <c r="Z11" s="418"/>
      <c r="AA11" s="418"/>
      <c r="AB11" s="418"/>
      <c r="AC11" s="418"/>
      <c r="AD11" s="418"/>
      <c r="AE11" s="418"/>
      <c r="AF11" s="418"/>
      <c r="AG11" s="418"/>
      <c r="AH11" s="92"/>
      <c r="AI11" s="87"/>
      <c r="AK11" s="342" t="b">
        <v>1</v>
      </c>
      <c r="AL11" s="393"/>
    </row>
    <row r="12" spans="1:38" ht="13.95" customHeight="1" x14ac:dyDescent="0.25">
      <c r="B12" s="86"/>
      <c r="C12" s="93"/>
      <c r="D12" s="94"/>
      <c r="E12" s="94"/>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c r="AF12" s="94"/>
      <c r="AG12" s="94"/>
      <c r="AH12" s="95"/>
      <c r="AI12" s="87"/>
      <c r="AK12" s="342" t="b">
        <v>1</v>
      </c>
      <c r="AL12" s="394"/>
    </row>
    <row r="13" spans="1:38" x14ac:dyDescent="0.25">
      <c r="B13" s="86"/>
      <c r="C13" s="96" t="s">
        <v>173</v>
      </c>
      <c r="D13" s="91"/>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2"/>
      <c r="AI13" s="87"/>
      <c r="AK13" s="342" t="b">
        <v>1</v>
      </c>
      <c r="AL13" s="392" t="b">
        <f>AK13</f>
        <v>1</v>
      </c>
    </row>
    <row r="14" spans="1:38" ht="13.95" customHeight="1" x14ac:dyDescent="0.25">
      <c r="B14" s="86"/>
      <c r="C14" s="90"/>
      <c r="D14" s="91"/>
      <c r="E14" s="226" t="s">
        <v>194</v>
      </c>
      <c r="F14" s="91"/>
      <c r="G14" s="91"/>
      <c r="H14" s="91"/>
      <c r="I14" s="91"/>
      <c r="J14" s="91"/>
      <c r="K14" s="91"/>
      <c r="L14" s="91"/>
      <c r="M14" s="91"/>
      <c r="N14" s="91"/>
      <c r="O14" s="91"/>
      <c r="P14" s="91"/>
      <c r="Q14" s="91"/>
      <c r="R14" s="91"/>
      <c r="S14" s="91"/>
      <c r="T14" s="91"/>
      <c r="U14" s="91"/>
      <c r="V14" s="98" t="s">
        <v>171</v>
      </c>
      <c r="W14" s="91"/>
      <c r="X14" s="91"/>
      <c r="Y14" s="91"/>
      <c r="Z14" s="91"/>
      <c r="AA14" s="91"/>
      <c r="AB14" s="91"/>
      <c r="AC14" s="91"/>
      <c r="AD14" s="91"/>
      <c r="AE14" s="91"/>
      <c r="AF14" s="91"/>
      <c r="AG14" s="91"/>
      <c r="AH14" s="92"/>
      <c r="AI14" s="87"/>
      <c r="AK14" s="343" t="b">
        <f>IF(OR(E14&lt;&gt;"",V14&lt;&gt;""),TRUE,FALSE)</f>
        <v>1</v>
      </c>
      <c r="AL14" s="393"/>
    </row>
    <row r="15" spans="1:38" ht="13.95" customHeight="1" x14ac:dyDescent="0.25">
      <c r="B15" s="86"/>
      <c r="C15" s="90"/>
      <c r="D15" s="91"/>
      <c r="E15" s="226" t="s">
        <v>169</v>
      </c>
      <c r="F15" s="91"/>
      <c r="G15" s="91"/>
      <c r="H15" s="91"/>
      <c r="I15" s="91"/>
      <c r="J15" s="91"/>
      <c r="K15" s="91"/>
      <c r="L15" s="91"/>
      <c r="M15" s="91"/>
      <c r="N15" s="91"/>
      <c r="O15" s="91"/>
      <c r="P15" s="91"/>
      <c r="Q15" s="91"/>
      <c r="R15" s="91"/>
      <c r="S15" s="91"/>
      <c r="T15" s="91"/>
      <c r="U15" s="91"/>
      <c r="V15" s="98" t="s">
        <v>117</v>
      </c>
      <c r="W15" s="91"/>
      <c r="X15" s="91"/>
      <c r="Y15" s="91"/>
      <c r="Z15" s="91"/>
      <c r="AA15" s="91"/>
      <c r="AB15" s="91"/>
      <c r="AC15" s="91"/>
      <c r="AD15" s="91"/>
      <c r="AE15" s="91"/>
      <c r="AF15" s="91"/>
      <c r="AG15" s="91"/>
      <c r="AH15" s="92"/>
      <c r="AI15" s="87"/>
      <c r="AK15" s="343" t="b">
        <f t="shared" ref="AK15:AK16" si="1">IF(OR(E15&lt;&gt;"",V15&lt;&gt;""),TRUE,FALSE)</f>
        <v>1</v>
      </c>
      <c r="AL15" s="393"/>
    </row>
    <row r="16" spans="1:38" ht="13.95" customHeight="1" x14ac:dyDescent="0.25">
      <c r="B16" s="86"/>
      <c r="C16" s="90"/>
      <c r="D16" s="91"/>
      <c r="E16" s="226" t="s">
        <v>89</v>
      </c>
      <c r="F16" s="91"/>
      <c r="G16" s="91"/>
      <c r="H16" s="91"/>
      <c r="I16" s="91"/>
      <c r="J16" s="91"/>
      <c r="K16" s="91"/>
      <c r="L16" s="91"/>
      <c r="M16" s="91"/>
      <c r="N16" s="91"/>
      <c r="O16" s="91"/>
      <c r="P16" s="91"/>
      <c r="Q16" s="91"/>
      <c r="R16" s="91"/>
      <c r="S16" s="91"/>
      <c r="T16" s="91"/>
      <c r="U16" s="91"/>
      <c r="V16" s="98" t="s">
        <v>170</v>
      </c>
      <c r="W16" s="91"/>
      <c r="X16" s="91"/>
      <c r="Y16" s="91"/>
      <c r="Z16" s="91"/>
      <c r="AA16" s="91"/>
      <c r="AB16" s="91"/>
      <c r="AC16" s="91"/>
      <c r="AD16" s="91"/>
      <c r="AE16" s="91"/>
      <c r="AF16" s="91"/>
      <c r="AG16" s="91"/>
      <c r="AH16" s="92"/>
      <c r="AI16" s="87"/>
      <c r="AK16" s="343" t="b">
        <f t="shared" si="1"/>
        <v>1</v>
      </c>
      <c r="AL16" s="393"/>
    </row>
    <row r="17" spans="2:53" ht="13.95" customHeight="1" x14ac:dyDescent="0.25">
      <c r="B17" s="86"/>
      <c r="C17" s="90"/>
      <c r="D17" s="91"/>
      <c r="E17" s="226" t="s">
        <v>196</v>
      </c>
      <c r="F17" s="91"/>
      <c r="G17" s="91"/>
      <c r="H17" s="91"/>
      <c r="I17" s="91"/>
      <c r="J17" s="91"/>
      <c r="K17" s="91"/>
      <c r="L17" s="91"/>
      <c r="M17" s="91"/>
      <c r="N17" s="91"/>
      <c r="O17" s="91"/>
      <c r="P17" s="91"/>
      <c r="Q17" s="91"/>
      <c r="R17" s="91"/>
      <c r="S17" s="91"/>
      <c r="T17" s="91"/>
      <c r="U17" s="91"/>
      <c r="V17" s="98" t="str">
        <f>IF(Daten!J46=TRUE,Daten!G17,"")</f>
        <v/>
      </c>
      <c r="W17" s="91"/>
      <c r="X17" s="91"/>
      <c r="Y17" s="91"/>
      <c r="Z17" s="91"/>
      <c r="AA17" s="91"/>
      <c r="AB17" s="91"/>
      <c r="AC17" s="91"/>
      <c r="AD17" s="91"/>
      <c r="AE17" s="91"/>
      <c r="AF17" s="91"/>
      <c r="AG17" s="91"/>
      <c r="AH17" s="92"/>
      <c r="AI17" s="87"/>
      <c r="AK17" s="343" t="b">
        <f>IF(OR(E17&lt;&gt;"",V17&lt;&gt;""),TRUE,FALSE)</f>
        <v>1</v>
      </c>
      <c r="AL17" s="393"/>
    </row>
    <row r="18" spans="2:53" ht="13.95" hidden="1" customHeight="1" x14ac:dyDescent="0.25">
      <c r="B18" s="86"/>
      <c r="C18" s="90"/>
      <c r="D18" s="91"/>
      <c r="E18" s="226"/>
      <c r="F18" s="91"/>
      <c r="G18" s="91"/>
      <c r="H18" s="91"/>
      <c r="I18" s="91"/>
      <c r="J18" s="91"/>
      <c r="K18" s="91"/>
      <c r="L18" s="91"/>
      <c r="M18" s="91"/>
      <c r="N18" s="91"/>
      <c r="O18" s="91"/>
      <c r="P18" s="91"/>
      <c r="Q18" s="91"/>
      <c r="R18" s="91"/>
      <c r="S18" s="91"/>
      <c r="T18" s="91"/>
      <c r="U18" s="91"/>
      <c r="V18" s="98" t="str">
        <f>IF(Daten!$J$46=TRUE,"Erfüllung der Bedingungen für "&amp;CHAR(34)&amp;" Klimabaustein"&amp;CHAR(34)&amp;"?","")</f>
        <v/>
      </c>
      <c r="W18" s="91"/>
      <c r="X18" s="91"/>
      <c r="Y18" s="91"/>
      <c r="Z18" s="91"/>
      <c r="AA18" s="91"/>
      <c r="AB18" s="91"/>
      <c r="AC18" s="91"/>
      <c r="AD18" s="91"/>
      <c r="AE18" s="91"/>
      <c r="AF18" s="91"/>
      <c r="AG18" s="91"/>
      <c r="AH18" s="92"/>
      <c r="AI18" s="87"/>
      <c r="AK18" s="343" t="b">
        <f>IF(OR(E18&lt;&gt;"",V18&lt;&gt;""),TRUE,FALSE)</f>
        <v>0</v>
      </c>
      <c r="AL18" s="393"/>
    </row>
    <row r="19" spans="2:53" ht="13.95" customHeight="1" x14ac:dyDescent="0.25">
      <c r="B19" s="86"/>
      <c r="C19" s="93"/>
      <c r="D19" s="94"/>
      <c r="E19" s="227"/>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5"/>
      <c r="AI19" s="87"/>
      <c r="AK19" s="342" t="b">
        <v>1</v>
      </c>
      <c r="AL19" s="394"/>
    </row>
    <row r="20" spans="2:53" x14ac:dyDescent="0.25">
      <c r="B20" s="86"/>
      <c r="C20" s="96" t="s">
        <v>36</v>
      </c>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2"/>
      <c r="AI20" s="87"/>
      <c r="AK20" s="342" t="b">
        <v>1</v>
      </c>
      <c r="AL20" s="392" t="b">
        <f>AK20</f>
        <v>1</v>
      </c>
    </row>
    <row r="21" spans="2:53" x14ac:dyDescent="0.25">
      <c r="B21" s="86"/>
      <c r="C21" s="97"/>
      <c r="D21" s="98" t="s">
        <v>197</v>
      </c>
      <c r="E21" s="98"/>
      <c r="F21" s="98"/>
      <c r="G21" s="98"/>
      <c r="H21" s="98"/>
      <c r="I21" s="98"/>
      <c r="J21" s="98"/>
      <c r="K21" s="98"/>
      <c r="L21" s="98"/>
      <c r="M21" s="98"/>
      <c r="N21" s="98"/>
      <c r="O21" s="98"/>
      <c r="P21" s="98"/>
      <c r="Q21" s="98"/>
      <c r="R21" s="98"/>
      <c r="S21" s="98"/>
      <c r="T21" s="98"/>
      <c r="U21" s="403">
        <v>1</v>
      </c>
      <c r="V21" s="404"/>
      <c r="W21" s="98"/>
      <c r="X21" s="98"/>
      <c r="Y21" s="98"/>
      <c r="Z21" s="98"/>
      <c r="AA21" s="98"/>
      <c r="AB21" s="100"/>
      <c r="AC21" s="100"/>
      <c r="AD21" s="100"/>
      <c r="AE21" s="100"/>
      <c r="AF21" s="100"/>
      <c r="AG21" s="100"/>
      <c r="AH21" s="99"/>
      <c r="AI21" s="87"/>
      <c r="AK21" s="342" t="b">
        <v>1</v>
      </c>
      <c r="AL21" s="393"/>
    </row>
    <row r="22" spans="2:53" ht="14.25" customHeight="1" x14ac:dyDescent="0.25">
      <c r="B22" s="86"/>
      <c r="C22" s="97"/>
      <c r="D22" s="98" t="s">
        <v>198</v>
      </c>
      <c r="E22" s="98"/>
      <c r="F22" s="98"/>
      <c r="G22" s="98"/>
      <c r="H22" s="98"/>
      <c r="I22" s="98"/>
      <c r="J22" s="98"/>
      <c r="K22" s="98"/>
      <c r="L22" s="98"/>
      <c r="M22" s="98"/>
      <c r="N22" s="98"/>
      <c r="O22" s="98"/>
      <c r="P22" s="98"/>
      <c r="Q22" s="98"/>
      <c r="R22" s="98"/>
      <c r="S22" s="98"/>
      <c r="T22" s="98"/>
      <c r="U22" s="397"/>
      <c r="V22" s="398"/>
      <c r="W22" s="98"/>
      <c r="X22" s="396"/>
      <c r="Y22" s="396"/>
      <c r="Z22" s="396"/>
      <c r="AA22" s="396"/>
      <c r="AB22" s="396"/>
      <c r="AC22" s="396"/>
      <c r="AD22" s="396"/>
      <c r="AE22" s="396"/>
      <c r="AF22" s="100"/>
      <c r="AG22" s="100"/>
      <c r="AH22" s="99"/>
      <c r="AI22" s="87"/>
      <c r="AK22" s="342" t="b">
        <v>1</v>
      </c>
      <c r="AL22" s="393"/>
      <c r="BA22" s="133"/>
    </row>
    <row r="23" spans="2:53" x14ac:dyDescent="0.25">
      <c r="B23" s="86"/>
      <c r="C23" s="97"/>
      <c r="D23" s="98" t="s">
        <v>178</v>
      </c>
      <c r="E23" s="98"/>
      <c r="F23" s="98"/>
      <c r="G23" s="98"/>
      <c r="H23" s="98"/>
      <c r="I23" s="98"/>
      <c r="J23" s="98"/>
      <c r="K23" s="98"/>
      <c r="L23" s="98"/>
      <c r="M23" s="98"/>
      <c r="N23" s="98"/>
      <c r="O23" s="98"/>
      <c r="P23" s="98"/>
      <c r="Q23" s="98"/>
      <c r="R23" s="98"/>
      <c r="S23" s="98"/>
      <c r="T23" s="98"/>
      <c r="U23" s="397"/>
      <c r="V23" s="398"/>
      <c r="W23" s="140" t="s">
        <v>41</v>
      </c>
      <c r="X23" s="396" t="s">
        <v>185</v>
      </c>
      <c r="Y23" s="396"/>
      <c r="Z23" s="396"/>
      <c r="AA23" s="396"/>
      <c r="AB23" s="396"/>
      <c r="AC23" s="396"/>
      <c r="AD23" s="396"/>
      <c r="AE23" s="396"/>
      <c r="AF23" s="397"/>
      <c r="AG23" s="398"/>
      <c r="AH23" s="99"/>
      <c r="AI23" s="87"/>
      <c r="AK23" s="342" t="b">
        <v>1</v>
      </c>
      <c r="AL23" s="393"/>
    </row>
    <row r="24" spans="2:53" x14ac:dyDescent="0.25">
      <c r="B24" s="86"/>
      <c r="C24" s="97"/>
      <c r="D24" s="98" t="s">
        <v>179</v>
      </c>
      <c r="E24" s="98"/>
      <c r="F24" s="98"/>
      <c r="G24" s="98"/>
      <c r="H24" s="98"/>
      <c r="I24" s="98"/>
      <c r="J24" s="98"/>
      <c r="K24" s="98"/>
      <c r="L24" s="98"/>
      <c r="M24" s="98"/>
      <c r="N24" s="98"/>
      <c r="O24" s="98"/>
      <c r="P24" s="98"/>
      <c r="Q24" s="98"/>
      <c r="R24" s="98"/>
      <c r="S24" s="98"/>
      <c r="T24" s="98"/>
      <c r="U24" s="397"/>
      <c r="V24" s="398"/>
      <c r="W24" s="140" t="s">
        <v>41</v>
      </c>
      <c r="X24" s="206"/>
      <c r="Y24" s="396" t="str">
        <f>IF(AND(U24&lt;&gt;"",U24&gt;0),"Behindertengerechte Maßnahmen?","Keine Auswahl möglich.")</f>
        <v>Keine Auswahl möglich.</v>
      </c>
      <c r="Z24" s="396"/>
      <c r="AA24" s="396"/>
      <c r="AB24" s="396"/>
      <c r="AC24" s="396"/>
      <c r="AD24" s="396"/>
      <c r="AE24" s="396"/>
      <c r="AF24" s="396"/>
      <c r="AG24" s="396"/>
      <c r="AH24" s="99"/>
      <c r="AI24" s="87"/>
      <c r="AK24" s="342" t="b">
        <v>1</v>
      </c>
      <c r="AL24" s="393"/>
    </row>
    <row r="25" spans="2:53" x14ac:dyDescent="0.25">
      <c r="B25" s="86"/>
      <c r="C25" s="101"/>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103"/>
      <c r="AI25" s="87"/>
      <c r="AK25" s="342" t="b">
        <v>1</v>
      </c>
      <c r="AL25" s="394"/>
    </row>
    <row r="26" spans="2:53" x14ac:dyDescent="0.25">
      <c r="B26" s="86"/>
      <c r="C26" s="96" t="s">
        <v>40</v>
      </c>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9"/>
      <c r="AI26" s="87"/>
      <c r="AK26" s="342" t="b">
        <v>1</v>
      </c>
      <c r="AL26" s="392" t="b">
        <f>AK26</f>
        <v>1</v>
      </c>
    </row>
    <row r="27" spans="2:53" ht="14.25" customHeight="1" x14ac:dyDescent="0.25">
      <c r="B27" s="86"/>
      <c r="C27" s="97"/>
      <c r="D27" s="106" t="s">
        <v>157</v>
      </c>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9"/>
      <c r="AI27" s="87"/>
      <c r="AK27" s="342" t="b">
        <v>1</v>
      </c>
      <c r="AL27" s="393"/>
    </row>
    <row r="28" spans="2:53" ht="14.25" customHeight="1" x14ac:dyDescent="0.25">
      <c r="B28" s="86"/>
      <c r="C28" s="97"/>
      <c r="D28" s="430" t="str">
        <f>IF(OR(Daten!D8&lt;&gt;Daten!E8,Daten!D9&lt;&gt;Daten!E9,Daten!D10&lt;&gt;Daten!E10,Daten!D11&lt;&gt;Daten!E11),"Die Höhe des anrechenbaren Gesamteinkommens, bis zu der eine Förderung möglich wäre, ermittelt sich aus den Angaben zu Ihrem Haushalt nach Einzug. Bitte füllen Sie diese Angaben zunächst korrekt aus.","Eine Förderung ist möglich bei einem anrechenbaren  Gesamteinkommen bis zu "&amp;TEXT(Daten!I69,"#.##0,00 €")&amp;". Den Zuschuss für geringe Einkünfte erhalten Sie bei einem anrechenbaren  Gesamteinkommen bis zu "&amp;TEXT(Daten!J69,"#.##0,00 €")&amp;".")</f>
        <v>Eine Förderung ist möglich bei einem anrechenbaren  Gesamteinkommen bis zu 37.000,00 €. Den Zuschuss für geringe Einkünfte erhalten Sie bei einem anrechenbaren  Gesamteinkommen bis zu 22.200,00 €.</v>
      </c>
      <c r="E28" s="430"/>
      <c r="F28" s="430"/>
      <c r="G28" s="430"/>
      <c r="H28" s="430"/>
      <c r="I28" s="430"/>
      <c r="J28" s="430"/>
      <c r="K28" s="430"/>
      <c r="L28" s="430"/>
      <c r="M28" s="430"/>
      <c r="N28" s="430"/>
      <c r="O28" s="430"/>
      <c r="P28" s="430"/>
      <c r="Q28" s="430"/>
      <c r="R28" s="430"/>
      <c r="S28" s="430"/>
      <c r="T28" s="430"/>
      <c r="U28" s="430"/>
      <c r="V28" s="430"/>
      <c r="W28" s="430"/>
      <c r="X28" s="430"/>
      <c r="Y28" s="430"/>
      <c r="Z28" s="430"/>
      <c r="AA28" s="430"/>
      <c r="AB28" s="430"/>
      <c r="AC28" s="430"/>
      <c r="AD28" s="430"/>
      <c r="AE28" s="430"/>
      <c r="AF28" s="430"/>
      <c r="AG28" s="430"/>
      <c r="AH28" s="99"/>
      <c r="AI28" s="87"/>
      <c r="AK28" s="342" t="b">
        <v>1</v>
      </c>
      <c r="AL28" s="393"/>
    </row>
    <row r="29" spans="2:53" x14ac:dyDescent="0.25">
      <c r="B29" s="86"/>
      <c r="C29" s="97"/>
      <c r="D29" s="430"/>
      <c r="E29" s="430"/>
      <c r="F29" s="430"/>
      <c r="G29" s="430"/>
      <c r="H29" s="430"/>
      <c r="I29" s="430"/>
      <c r="J29" s="430"/>
      <c r="K29" s="430"/>
      <c r="L29" s="430"/>
      <c r="M29" s="430"/>
      <c r="N29" s="430"/>
      <c r="O29" s="430"/>
      <c r="P29" s="430"/>
      <c r="Q29" s="430"/>
      <c r="R29" s="430"/>
      <c r="S29" s="430"/>
      <c r="T29" s="430"/>
      <c r="U29" s="430"/>
      <c r="V29" s="430"/>
      <c r="W29" s="430"/>
      <c r="X29" s="430"/>
      <c r="Y29" s="430"/>
      <c r="Z29" s="430"/>
      <c r="AA29" s="430"/>
      <c r="AB29" s="430"/>
      <c r="AC29" s="430"/>
      <c r="AD29" s="430"/>
      <c r="AE29" s="430"/>
      <c r="AF29" s="430"/>
      <c r="AG29" s="430"/>
      <c r="AH29" s="99"/>
      <c r="AI29" s="87"/>
      <c r="AK29" s="342" t="b">
        <v>1</v>
      </c>
      <c r="AL29" s="393"/>
    </row>
    <row r="30" spans="2:53" x14ac:dyDescent="0.25">
      <c r="B30" s="86"/>
      <c r="C30" s="97"/>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9"/>
      <c r="AI30" s="87"/>
      <c r="AK30" s="342" t="b">
        <v>1</v>
      </c>
      <c r="AL30" s="393"/>
    </row>
    <row r="31" spans="2:53" ht="14.25" customHeight="1" x14ac:dyDescent="0.25">
      <c r="B31" s="86"/>
      <c r="C31" s="97"/>
      <c r="D31" s="356" t="s">
        <v>235</v>
      </c>
      <c r="E31" s="106"/>
      <c r="F31" s="106"/>
      <c r="G31" s="106"/>
      <c r="H31" s="106"/>
      <c r="I31" s="106"/>
      <c r="J31" s="106"/>
      <c r="K31" s="106"/>
      <c r="L31" s="106"/>
      <c r="M31" s="106"/>
      <c r="N31" s="106"/>
      <c r="O31" s="106"/>
      <c r="P31" s="106"/>
      <c r="Q31" s="106"/>
      <c r="R31" s="106"/>
      <c r="S31" s="436"/>
      <c r="T31" s="437"/>
      <c r="U31" s="437"/>
      <c r="V31" s="438"/>
      <c r="W31" s="207" t="s">
        <v>33</v>
      </c>
      <c r="X31" s="408" t="s">
        <v>233</v>
      </c>
      <c r="Y31" s="408"/>
      <c r="Z31" s="408"/>
      <c r="AA31" s="408"/>
      <c r="AB31" s="408"/>
      <c r="AC31" s="408"/>
      <c r="AD31" s="408"/>
      <c r="AE31" s="408"/>
      <c r="AF31" s="408"/>
      <c r="AG31" s="408"/>
      <c r="AH31" s="99"/>
      <c r="AI31" s="87"/>
      <c r="AK31" s="342" t="b">
        <v>1</v>
      </c>
      <c r="AL31" s="393"/>
    </row>
    <row r="32" spans="2:53" x14ac:dyDescent="0.25">
      <c r="B32" s="86"/>
      <c r="C32" s="97"/>
      <c r="D32" s="104"/>
      <c r="E32" s="228" t="s">
        <v>175</v>
      </c>
      <c r="F32" s="98"/>
      <c r="G32" s="98"/>
      <c r="H32" s="98"/>
      <c r="I32" s="98"/>
      <c r="J32" s="98"/>
      <c r="K32" s="98"/>
      <c r="L32" s="98"/>
      <c r="M32" s="98"/>
      <c r="N32" s="98"/>
      <c r="O32" s="98"/>
      <c r="P32" s="98"/>
      <c r="Q32" s="98"/>
      <c r="R32" s="98"/>
      <c r="S32" s="412">
        <f>IF(Daten!D43=TRUE,Daten!E43,0)</f>
        <v>0</v>
      </c>
      <c r="T32" s="413"/>
      <c r="U32" s="413"/>
      <c r="V32" s="414"/>
      <c r="W32" s="207"/>
      <c r="X32" s="408"/>
      <c r="Y32" s="408"/>
      <c r="Z32" s="408"/>
      <c r="AA32" s="408"/>
      <c r="AB32" s="408"/>
      <c r="AC32" s="408"/>
      <c r="AD32" s="408"/>
      <c r="AE32" s="408"/>
      <c r="AF32" s="408"/>
      <c r="AG32" s="408"/>
      <c r="AH32" s="99"/>
      <c r="AI32" s="87"/>
      <c r="AK32" s="342" t="b">
        <v>1</v>
      </c>
      <c r="AL32" s="393"/>
    </row>
    <row r="33" spans="2:38" x14ac:dyDescent="0.25">
      <c r="B33" s="86"/>
      <c r="C33" s="97"/>
      <c r="D33" s="104"/>
      <c r="E33" s="226" t="s">
        <v>177</v>
      </c>
      <c r="F33" s="98"/>
      <c r="G33" s="98"/>
      <c r="H33" s="98"/>
      <c r="I33" s="98"/>
      <c r="J33" s="98"/>
      <c r="K33" s="98"/>
      <c r="L33" s="98"/>
      <c r="M33" s="98"/>
      <c r="N33" s="98"/>
      <c r="O33" s="98"/>
      <c r="P33" s="98"/>
      <c r="Q33" s="98"/>
      <c r="R33" s="98"/>
      <c r="S33" s="412">
        <f>IF(Daten!D44=TRUE,Daten!E44,0)</f>
        <v>0</v>
      </c>
      <c r="T33" s="413"/>
      <c r="U33" s="413"/>
      <c r="V33" s="414"/>
      <c r="W33" s="207"/>
      <c r="X33" s="408"/>
      <c r="Y33" s="408"/>
      <c r="Z33" s="408"/>
      <c r="AA33" s="408"/>
      <c r="AB33" s="408"/>
      <c r="AC33" s="408"/>
      <c r="AD33" s="408"/>
      <c r="AE33" s="408"/>
      <c r="AF33" s="408"/>
      <c r="AG33" s="408"/>
      <c r="AH33" s="99"/>
      <c r="AI33" s="87"/>
      <c r="AK33" s="342" t="b">
        <v>1</v>
      </c>
      <c r="AL33" s="393"/>
    </row>
    <row r="34" spans="2:38" x14ac:dyDescent="0.25">
      <c r="B34" s="86"/>
      <c r="C34" s="97"/>
      <c r="D34" s="104"/>
      <c r="E34" s="226" t="s">
        <v>176</v>
      </c>
      <c r="F34" s="98"/>
      <c r="G34" s="98"/>
      <c r="H34" s="98"/>
      <c r="I34" s="98"/>
      <c r="J34" s="98"/>
      <c r="K34" s="98"/>
      <c r="L34" s="98"/>
      <c r="M34" s="98"/>
      <c r="N34" s="98"/>
      <c r="O34" s="98"/>
      <c r="P34" s="98"/>
      <c r="Q34" s="98"/>
      <c r="R34" s="98"/>
      <c r="S34" s="412">
        <f>IF(Daten!D45=TRUE,Daten!E45,0)</f>
        <v>0</v>
      </c>
      <c r="T34" s="413"/>
      <c r="U34" s="413"/>
      <c r="V34" s="414"/>
      <c r="W34" s="207" t="s">
        <v>186</v>
      </c>
      <c r="X34" s="408" t="s">
        <v>192</v>
      </c>
      <c r="Y34" s="409"/>
      <c r="Z34" s="409"/>
      <c r="AA34" s="409"/>
      <c r="AB34" s="409"/>
      <c r="AC34" s="409"/>
      <c r="AD34" s="409"/>
      <c r="AE34" s="409"/>
      <c r="AF34" s="409"/>
      <c r="AG34" s="409"/>
      <c r="AH34" s="99"/>
      <c r="AI34" s="87"/>
      <c r="AK34" s="342" t="b">
        <v>1</v>
      </c>
      <c r="AL34" s="393"/>
    </row>
    <row r="35" spans="2:38" x14ac:dyDescent="0.25">
      <c r="B35" s="86"/>
      <c r="C35" s="97"/>
      <c r="D35" s="104"/>
      <c r="E35" s="226" t="s">
        <v>180</v>
      </c>
      <c r="F35" s="98"/>
      <c r="G35" s="98"/>
      <c r="H35" s="98"/>
      <c r="I35" s="98"/>
      <c r="J35" s="98"/>
      <c r="K35" s="98"/>
      <c r="L35" s="98"/>
      <c r="M35" s="98"/>
      <c r="N35" s="98"/>
      <c r="O35" s="98"/>
      <c r="P35" s="98"/>
      <c r="Q35" s="98"/>
      <c r="R35" s="98"/>
      <c r="S35" s="412">
        <f>IF(Daten!D46=TRUE,Daten!E46,0)</f>
        <v>0</v>
      </c>
      <c r="T35" s="413"/>
      <c r="U35" s="413"/>
      <c r="V35" s="414"/>
      <c r="W35" s="207"/>
      <c r="X35" s="409"/>
      <c r="Y35" s="409"/>
      <c r="Z35" s="409"/>
      <c r="AA35" s="409"/>
      <c r="AB35" s="409"/>
      <c r="AC35" s="409"/>
      <c r="AD35" s="409"/>
      <c r="AE35" s="409"/>
      <c r="AF35" s="409"/>
      <c r="AG35" s="409"/>
      <c r="AH35" s="99"/>
      <c r="AI35" s="87"/>
      <c r="AK35" s="342" t="b">
        <v>1</v>
      </c>
      <c r="AL35" s="393"/>
    </row>
    <row r="36" spans="2:38" x14ac:dyDescent="0.25">
      <c r="B36" s="86"/>
      <c r="C36" s="97"/>
      <c r="D36" s="104" t="s">
        <v>234</v>
      </c>
      <c r="E36" s="226"/>
      <c r="F36" s="98"/>
      <c r="G36" s="98"/>
      <c r="H36" s="98"/>
      <c r="I36" s="98"/>
      <c r="J36" s="98"/>
      <c r="K36" s="98"/>
      <c r="L36" s="98"/>
      <c r="M36" s="98"/>
      <c r="N36" s="98"/>
      <c r="O36" s="98"/>
      <c r="P36" s="98"/>
      <c r="Q36" s="98"/>
      <c r="R36" s="98"/>
      <c r="S36" s="412">
        <f>Daten!E47</f>
        <v>0</v>
      </c>
      <c r="T36" s="413"/>
      <c r="U36" s="413"/>
      <c r="V36" s="414"/>
      <c r="W36" s="207"/>
      <c r="X36" s="409"/>
      <c r="Y36" s="409"/>
      <c r="Z36" s="409"/>
      <c r="AA36" s="409"/>
      <c r="AB36" s="409"/>
      <c r="AC36" s="409"/>
      <c r="AD36" s="409"/>
      <c r="AE36" s="409"/>
      <c r="AF36" s="409"/>
      <c r="AG36" s="409"/>
      <c r="AH36" s="99"/>
      <c r="AI36" s="87"/>
      <c r="AK36" s="342" t="b">
        <v>1</v>
      </c>
      <c r="AL36" s="393"/>
    </row>
    <row r="37" spans="2:38" x14ac:dyDescent="0.25">
      <c r="B37" s="86"/>
      <c r="C37" s="97"/>
      <c r="D37" s="106" t="s">
        <v>191</v>
      </c>
      <c r="E37" s="98"/>
      <c r="F37" s="98"/>
      <c r="G37" s="98"/>
      <c r="H37" s="98"/>
      <c r="I37" s="98"/>
      <c r="J37" s="98"/>
      <c r="K37" s="98"/>
      <c r="L37" s="98"/>
      <c r="M37" s="98"/>
      <c r="N37" s="98"/>
      <c r="O37" s="98"/>
      <c r="P37" s="98"/>
      <c r="Q37" s="98"/>
      <c r="R37" s="98"/>
      <c r="S37" s="415">
        <f>Daten!E48</f>
        <v>0</v>
      </c>
      <c r="T37" s="416"/>
      <c r="U37" s="416"/>
      <c r="V37" s="417"/>
      <c r="W37" s="105"/>
      <c r="X37" s="234"/>
      <c r="Y37" s="234"/>
      <c r="Z37" s="234"/>
      <c r="AA37" s="234"/>
      <c r="AB37" s="234"/>
      <c r="AC37" s="234"/>
      <c r="AD37" s="234"/>
      <c r="AE37" s="234"/>
      <c r="AF37" s="234"/>
      <c r="AG37" s="234"/>
      <c r="AH37" s="99"/>
      <c r="AI37" s="87"/>
      <c r="AK37" s="342" t="b">
        <v>1</v>
      </c>
      <c r="AL37" s="393"/>
    </row>
    <row r="38" spans="2:38" x14ac:dyDescent="0.25">
      <c r="B38" s="86"/>
      <c r="C38" s="101"/>
      <c r="D38" s="128"/>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3"/>
      <c r="AI38" s="87"/>
      <c r="AK38" s="342" t="b">
        <v>1</v>
      </c>
      <c r="AL38" s="394"/>
    </row>
    <row r="39" spans="2:38" x14ac:dyDescent="0.25">
      <c r="B39" s="86"/>
      <c r="C39" s="141" t="s">
        <v>32</v>
      </c>
      <c r="D39" s="142"/>
      <c r="E39" s="142"/>
      <c r="F39" s="142"/>
      <c r="G39" s="142"/>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3"/>
      <c r="AI39" s="87"/>
      <c r="AK39" s="342" t="b">
        <v>1</v>
      </c>
      <c r="AL39" s="392" t="b">
        <f>AK39</f>
        <v>1</v>
      </c>
    </row>
    <row r="40" spans="2:38" x14ac:dyDescent="0.25">
      <c r="B40" s="86"/>
      <c r="C40" s="96"/>
      <c r="D40" s="98"/>
      <c r="E40" s="98"/>
      <c r="F40" s="98"/>
      <c r="G40" s="98"/>
      <c r="H40" s="98"/>
      <c r="I40" s="98"/>
      <c r="J40" s="98"/>
      <c r="K40" s="98"/>
      <c r="L40" s="98"/>
      <c r="M40" s="98"/>
      <c r="N40" s="98"/>
      <c r="O40" s="98"/>
      <c r="P40" s="98"/>
      <c r="Q40" s="98"/>
      <c r="R40" s="232" t="s">
        <v>183</v>
      </c>
      <c r="S40" s="419"/>
      <c r="T40" s="420"/>
      <c r="U40" s="420"/>
      <c r="V40" s="421"/>
      <c r="W40" s="98"/>
      <c r="X40" s="98"/>
      <c r="Y40" s="98"/>
      <c r="Z40" s="98"/>
      <c r="AA40" s="98"/>
      <c r="AB40" s="98"/>
      <c r="AC40" s="232" t="s">
        <v>184</v>
      </c>
      <c r="AD40" s="419"/>
      <c r="AE40" s="420"/>
      <c r="AF40" s="420"/>
      <c r="AG40" s="421"/>
      <c r="AH40" s="99"/>
      <c r="AI40" s="87"/>
      <c r="AK40" s="342" t="b">
        <v>1</v>
      </c>
      <c r="AL40" s="393"/>
    </row>
    <row r="41" spans="2:38" x14ac:dyDescent="0.25">
      <c r="B41" s="86"/>
      <c r="C41" s="101"/>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c r="AE41" s="102"/>
      <c r="AF41" s="102"/>
      <c r="AG41" s="102"/>
      <c r="AH41" s="103"/>
      <c r="AI41" s="87"/>
      <c r="AK41" s="342" t="b">
        <v>1</v>
      </c>
      <c r="AL41" s="394"/>
    </row>
    <row r="42" spans="2:38" ht="30" customHeight="1" x14ac:dyDescent="0.25">
      <c r="B42" s="86"/>
      <c r="C42" s="433" t="s">
        <v>31</v>
      </c>
      <c r="D42" s="434"/>
      <c r="E42" s="434"/>
      <c r="F42" s="434"/>
      <c r="G42" s="434"/>
      <c r="H42" s="434"/>
      <c r="I42" s="434"/>
      <c r="J42" s="434"/>
      <c r="K42" s="434"/>
      <c r="L42" s="434"/>
      <c r="M42" s="434"/>
      <c r="N42" s="434"/>
      <c r="O42" s="434"/>
      <c r="P42" s="434"/>
      <c r="Q42" s="434"/>
      <c r="R42" s="434"/>
      <c r="S42" s="434"/>
      <c r="T42" s="434"/>
      <c r="U42" s="434"/>
      <c r="V42" s="434"/>
      <c r="W42" s="434"/>
      <c r="X42" s="434"/>
      <c r="Y42" s="434"/>
      <c r="Z42" s="434"/>
      <c r="AA42" s="434"/>
      <c r="AB42" s="434"/>
      <c r="AC42" s="434"/>
      <c r="AD42" s="434"/>
      <c r="AE42" s="434"/>
      <c r="AF42" s="434"/>
      <c r="AG42" s="434"/>
      <c r="AH42" s="435"/>
      <c r="AI42" s="87"/>
      <c r="AK42" s="342" t="b">
        <v>1</v>
      </c>
      <c r="AL42" s="344" t="b">
        <f>AK42</f>
        <v>1</v>
      </c>
    </row>
    <row r="43" spans="2:38" x14ac:dyDescent="0.25">
      <c r="B43" s="86"/>
      <c r="C43" s="96" t="s">
        <v>30</v>
      </c>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9"/>
      <c r="AI43" s="87"/>
      <c r="AK43" s="343" t="b">
        <f>AL43</f>
        <v>1</v>
      </c>
      <c r="AL43" s="392" t="b">
        <f>IF(SUMPRODUCT(($D$44:$D$51&lt;&gt;"")*1)&gt;0,TRUE,FALSE)</f>
        <v>1</v>
      </c>
    </row>
    <row r="44" spans="2:38" ht="14.1" customHeight="1" x14ac:dyDescent="0.25">
      <c r="B44" s="86"/>
      <c r="C44" s="97"/>
      <c r="D44" s="418" t="str">
        <f>IF(Daten!$J$36=FALSE,"Diese Berechnung erfolgt erst nach vollständiger Eingabe der benötigten Angaben. Bitte pflegen Sie die entsprechenden Informationen in den obig farblich hervorgehobenen Zellen.",IF(Daten!$J$34=FALSE,"Bei dem von Ihnen angegebenen Gesamteinkommen und Abzügen ist eine Landesförderung voraussichtlich nicht möglich. Bitte nehmen Sie Kontakt mit unseren Kundenberatern auf.","Summe der zinsfreien Förderdarlehen:"&amp;CHAR(10)&amp;"Förderzuschuss für minderjährige Kinder im Haushalt:"&amp;CHAR(10)&amp;"Förderzuschuss für geringe Einkünfte:"&amp;CHAR(10)&amp;"Förderzuschuss für "&amp;CHAR(34)&amp;IF(Daten!$J$46=TRUE,"Klimabaustein","Grundförderung")&amp;CHAR(34)&amp;":"))</f>
        <v>Diese Berechnung erfolgt erst nach vollständiger Eingabe der benötigten Angaben. Bitte pflegen Sie die entsprechenden Informationen in den obig farblich hervorgehobenen Zellen.</v>
      </c>
      <c r="E44" s="418"/>
      <c r="F44" s="418"/>
      <c r="G44" s="418"/>
      <c r="H44" s="418"/>
      <c r="I44" s="418"/>
      <c r="J44" s="418"/>
      <c r="K44" s="418"/>
      <c r="L44" s="418"/>
      <c r="M44" s="418"/>
      <c r="N44" s="418"/>
      <c r="O44" s="418"/>
      <c r="P44" s="418"/>
      <c r="Q44" s="418"/>
      <c r="R44" s="418"/>
      <c r="S44" s="418"/>
      <c r="T44" s="418"/>
      <c r="U44" s="418"/>
      <c r="V44" s="418"/>
      <c r="W44" s="418"/>
      <c r="X44" s="418"/>
      <c r="Y44" s="418"/>
      <c r="Z44" s="418"/>
      <c r="AA44" s="418"/>
      <c r="AB44" s="148"/>
      <c r="AC44" s="98"/>
      <c r="AD44" s="422" t="str">
        <f>IF(OR(Daten!J34=FALSE,Daten!J37=FALSE),"",Daten!D90)</f>
        <v/>
      </c>
      <c r="AE44" s="422"/>
      <c r="AF44" s="422"/>
      <c r="AG44" s="422"/>
      <c r="AH44" s="99"/>
      <c r="AI44" s="87"/>
      <c r="AK44" s="343" t="b">
        <f>AL43</f>
        <v>1</v>
      </c>
      <c r="AL44" s="393"/>
    </row>
    <row r="45" spans="2:38" ht="14.1" customHeight="1" x14ac:dyDescent="0.25">
      <c r="B45" s="86"/>
      <c r="C45" s="97"/>
      <c r="D45" s="418"/>
      <c r="E45" s="418"/>
      <c r="F45" s="418"/>
      <c r="G45" s="418"/>
      <c r="H45" s="418"/>
      <c r="I45" s="418"/>
      <c r="J45" s="418"/>
      <c r="K45" s="418"/>
      <c r="L45" s="418"/>
      <c r="M45" s="418"/>
      <c r="N45" s="418"/>
      <c r="O45" s="418"/>
      <c r="P45" s="418"/>
      <c r="Q45" s="418"/>
      <c r="R45" s="418"/>
      <c r="S45" s="418"/>
      <c r="T45" s="418"/>
      <c r="U45" s="418"/>
      <c r="V45" s="418"/>
      <c r="W45" s="418"/>
      <c r="X45" s="418"/>
      <c r="Y45" s="418"/>
      <c r="Z45" s="418"/>
      <c r="AA45" s="418"/>
      <c r="AB45" s="148"/>
      <c r="AC45" s="98"/>
      <c r="AD45" s="431" t="str">
        <f>IF(Daten!J37=FALSE,"",Daten!D84)</f>
        <v/>
      </c>
      <c r="AE45" s="431"/>
      <c r="AF45" s="431"/>
      <c r="AG45" s="431"/>
      <c r="AH45" s="99"/>
      <c r="AI45" s="87"/>
      <c r="AK45" s="343" t="b">
        <f>AL43</f>
        <v>1</v>
      </c>
      <c r="AL45" s="393"/>
    </row>
    <row r="46" spans="2:38" ht="14.1" customHeight="1" x14ac:dyDescent="0.25">
      <c r="B46" s="86"/>
      <c r="C46" s="97"/>
      <c r="D46" s="418"/>
      <c r="E46" s="418"/>
      <c r="F46" s="418"/>
      <c r="G46" s="418"/>
      <c r="H46" s="418"/>
      <c r="I46" s="418"/>
      <c r="J46" s="418"/>
      <c r="K46" s="418"/>
      <c r="L46" s="418"/>
      <c r="M46" s="418"/>
      <c r="N46" s="418"/>
      <c r="O46" s="418"/>
      <c r="P46" s="418"/>
      <c r="Q46" s="418"/>
      <c r="R46" s="418"/>
      <c r="S46" s="418"/>
      <c r="T46" s="418"/>
      <c r="U46" s="418"/>
      <c r="V46" s="418"/>
      <c r="W46" s="418"/>
      <c r="X46" s="418"/>
      <c r="Y46" s="418"/>
      <c r="Z46" s="418"/>
      <c r="AA46" s="418"/>
      <c r="AB46" s="148"/>
      <c r="AC46" s="98"/>
      <c r="AD46" s="423" t="str">
        <f>IF(Daten!J37=FALSE,"",Daten!D83)</f>
        <v/>
      </c>
      <c r="AE46" s="423"/>
      <c r="AF46" s="423"/>
      <c r="AG46" s="423"/>
      <c r="AH46" s="99"/>
      <c r="AI46" s="87"/>
      <c r="AK46" s="343" t="b">
        <f>AL43</f>
        <v>1</v>
      </c>
      <c r="AL46" s="393"/>
    </row>
    <row r="47" spans="2:38" ht="14.1" customHeight="1" x14ac:dyDescent="0.25">
      <c r="B47" s="86"/>
      <c r="C47" s="97"/>
      <c r="D47" s="427"/>
      <c r="E47" s="427"/>
      <c r="F47" s="427"/>
      <c r="G47" s="427"/>
      <c r="H47" s="427"/>
      <c r="I47" s="427"/>
      <c r="J47" s="427"/>
      <c r="K47" s="427"/>
      <c r="L47" s="427"/>
      <c r="M47" s="427"/>
      <c r="N47" s="427"/>
      <c r="O47" s="427"/>
      <c r="P47" s="427"/>
      <c r="Q47" s="427"/>
      <c r="R47" s="427"/>
      <c r="S47" s="427"/>
      <c r="T47" s="427"/>
      <c r="U47" s="427"/>
      <c r="V47" s="427"/>
      <c r="W47" s="427"/>
      <c r="X47" s="427"/>
      <c r="Y47" s="427"/>
      <c r="Z47" s="427"/>
      <c r="AA47" s="427"/>
      <c r="AB47" s="206"/>
      <c r="AC47" s="98"/>
      <c r="AD47" s="426" t="str">
        <f>IF(Daten!$J$37=FALSE,"",IF(Daten!$J$46=TRUE,Daten!$D$86,Daten!$D$87))</f>
        <v/>
      </c>
      <c r="AE47" s="413"/>
      <c r="AF47" s="413"/>
      <c r="AG47" s="414"/>
      <c r="AH47" s="99"/>
      <c r="AI47" s="87"/>
      <c r="AK47" s="343" t="b">
        <f>AL43</f>
        <v>1</v>
      </c>
      <c r="AL47" s="393"/>
    </row>
    <row r="48" spans="2:38" ht="15.9" hidden="1" customHeight="1" x14ac:dyDescent="0.25">
      <c r="B48" s="86"/>
      <c r="C48" s="97"/>
      <c r="D48" s="106" t="str">
        <f>IF(Daten!$J$37=FALSE,"","Ihr maximal möglicher Förderbetrag (in Abhängigkeit der tatsächlichen Kosten) gesamt:")</f>
        <v/>
      </c>
      <c r="E48" s="98"/>
      <c r="F48" s="98"/>
      <c r="G48" s="98"/>
      <c r="H48" s="98"/>
      <c r="I48" s="98"/>
      <c r="J48" s="98"/>
      <c r="K48" s="98"/>
      <c r="L48" s="98"/>
      <c r="M48" s="98"/>
      <c r="N48" s="98"/>
      <c r="O48" s="98"/>
      <c r="P48" s="98"/>
      <c r="Q48" s="98"/>
      <c r="R48" s="98"/>
      <c r="S48" s="98"/>
      <c r="T48" s="98"/>
      <c r="U48" s="98"/>
      <c r="V48" s="98"/>
      <c r="W48" s="98"/>
      <c r="X48" s="98"/>
      <c r="Y48" s="98"/>
      <c r="Z48" s="91"/>
      <c r="AA48" s="98"/>
      <c r="AB48" s="98"/>
      <c r="AC48" s="98"/>
      <c r="AD48" s="424" t="str">
        <f>IF(Daten!J37=FALSE,"",SUM(AD44:AG47))</f>
        <v/>
      </c>
      <c r="AE48" s="424"/>
      <c r="AF48" s="424"/>
      <c r="AG48" s="424"/>
      <c r="AH48" s="99"/>
      <c r="AI48" s="87"/>
      <c r="AK48" s="343" t="b">
        <f>IF(AND(AL43=TRUE,D48&lt;&gt;""),TRUE,FALSE)</f>
        <v>0</v>
      </c>
      <c r="AL48" s="393"/>
    </row>
    <row r="49" spans="2:38" ht="15.9" hidden="1" customHeight="1" x14ac:dyDescent="0.25">
      <c r="B49" s="86"/>
      <c r="C49" s="97"/>
      <c r="D49" s="432" t="str">
        <f>IF(Daten!J37=FALSE,"","Förderzuschüsse müssen nicht zurückgezahlt werden. Gern prüfen unsere Kundenberater, ob weitere Förderungen für Sie möglich sind"&amp;IF(Daten!$E$31=TRUE,", so zum Beispiel auch eine zinsfreie Vorfinanzierung des Baukindergeldes","")&amp;(IF(AND(Daten!D31=TRUE,Daten!E31=TRUE)," oder",IF(Daten!$D$31=TRUE,", so zum Bespiel",""))&amp;IF(Daten!D31=TRUE," eine erhöhte Förderung für energetische Maßnahmen","")&amp;".")&amp;IF(Daten!J48=TRUE," Die Summe der gewährten Förderung beträgt höchstens 50% der anerkannten Gesamtkosten. Bitte kontaktieren Sie Ihre ILB.",""))</f>
        <v/>
      </c>
      <c r="E49" s="432"/>
      <c r="F49" s="432"/>
      <c r="G49" s="432"/>
      <c r="H49" s="432"/>
      <c r="I49" s="432"/>
      <c r="J49" s="432"/>
      <c r="K49" s="432"/>
      <c r="L49" s="432"/>
      <c r="M49" s="432"/>
      <c r="N49" s="432"/>
      <c r="O49" s="432"/>
      <c r="P49" s="432"/>
      <c r="Q49" s="432"/>
      <c r="R49" s="432"/>
      <c r="S49" s="432"/>
      <c r="T49" s="432"/>
      <c r="U49" s="432"/>
      <c r="V49" s="432"/>
      <c r="W49" s="432"/>
      <c r="X49" s="432"/>
      <c r="Y49" s="432"/>
      <c r="Z49" s="432"/>
      <c r="AA49" s="432"/>
      <c r="AB49" s="432"/>
      <c r="AC49" s="432"/>
      <c r="AD49" s="432"/>
      <c r="AE49" s="432"/>
      <c r="AF49" s="432"/>
      <c r="AG49" s="432"/>
      <c r="AH49" s="99"/>
      <c r="AI49" s="87"/>
      <c r="AK49" s="343" t="b">
        <f>IF(AND(AL43=TRUE,D49&lt;&gt;""),TRUE,FALSE)</f>
        <v>0</v>
      </c>
      <c r="AL49" s="393"/>
    </row>
    <row r="50" spans="2:38" ht="15.9" hidden="1" customHeight="1" x14ac:dyDescent="0.25">
      <c r="B50" s="86"/>
      <c r="C50" s="97"/>
      <c r="D50" s="432"/>
      <c r="E50" s="432"/>
      <c r="F50" s="432"/>
      <c r="G50" s="432"/>
      <c r="H50" s="432"/>
      <c r="I50" s="432"/>
      <c r="J50" s="432"/>
      <c r="K50" s="432"/>
      <c r="L50" s="432"/>
      <c r="M50" s="432"/>
      <c r="N50" s="432"/>
      <c r="O50" s="432"/>
      <c r="P50" s="432"/>
      <c r="Q50" s="432"/>
      <c r="R50" s="432"/>
      <c r="S50" s="432"/>
      <c r="T50" s="432"/>
      <c r="U50" s="432"/>
      <c r="V50" s="432"/>
      <c r="W50" s="432"/>
      <c r="X50" s="432"/>
      <c r="Y50" s="432"/>
      <c r="Z50" s="432"/>
      <c r="AA50" s="432"/>
      <c r="AB50" s="432"/>
      <c r="AC50" s="432"/>
      <c r="AD50" s="432"/>
      <c r="AE50" s="432"/>
      <c r="AF50" s="432"/>
      <c r="AG50" s="432"/>
      <c r="AH50" s="99"/>
      <c r="AI50" s="87"/>
      <c r="AK50" s="343" t="b">
        <f>AK49</f>
        <v>0</v>
      </c>
      <c r="AL50" s="393"/>
    </row>
    <row r="51" spans="2:38" x14ac:dyDescent="0.25">
      <c r="B51" s="86"/>
      <c r="C51" s="101"/>
      <c r="D51" s="128"/>
      <c r="E51" s="102"/>
      <c r="F51" s="102"/>
      <c r="G51" s="102"/>
      <c r="H51" s="102"/>
      <c r="I51" s="102"/>
      <c r="J51" s="102"/>
      <c r="K51" s="102"/>
      <c r="L51" s="102"/>
      <c r="M51" s="102"/>
      <c r="N51" s="102"/>
      <c r="O51" s="102"/>
      <c r="P51" s="102"/>
      <c r="Q51" s="102"/>
      <c r="R51" s="102"/>
      <c r="S51" s="102"/>
      <c r="T51" s="102"/>
      <c r="U51" s="102"/>
      <c r="V51" s="102"/>
      <c r="W51" s="102"/>
      <c r="X51" s="102"/>
      <c r="Y51" s="102"/>
      <c r="Z51" s="102"/>
      <c r="AA51" s="102"/>
      <c r="AB51" s="102"/>
      <c r="AC51" s="102"/>
      <c r="AD51" s="102"/>
      <c r="AE51" s="102"/>
      <c r="AF51" s="102"/>
      <c r="AG51" s="102"/>
      <c r="AH51" s="103"/>
      <c r="AI51" s="87"/>
      <c r="AK51" s="343" t="b">
        <f>AL43</f>
        <v>1</v>
      </c>
      <c r="AL51" s="394"/>
    </row>
    <row r="52" spans="2:38" hidden="1" x14ac:dyDescent="0.25">
      <c r="B52" s="86"/>
      <c r="C52" s="96" t="s">
        <v>167</v>
      </c>
      <c r="D52" s="98"/>
      <c r="E52" s="98"/>
      <c r="F52" s="98"/>
      <c r="G52" s="98"/>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9"/>
      <c r="AI52" s="87"/>
      <c r="AK52" s="343" t="b">
        <f>AL52</f>
        <v>0</v>
      </c>
      <c r="AL52" s="392" t="b">
        <f>IF(SUMPRODUCT(($D$53:$D$65&lt;&gt;"")*1)&gt;0,TRUE,FALSE)</f>
        <v>0</v>
      </c>
    </row>
    <row r="53" spans="2:38" hidden="1" x14ac:dyDescent="0.25">
      <c r="B53" s="86"/>
      <c r="C53" s="96"/>
      <c r="D53" s="418" t="str">
        <f>IF(Daten!$J$34=FALSE,"",IF(Daten!$D$30&lt;&gt;Daten!$E$30,"Diese Berechnung erfolgt erst nach vollständiger Eingabe der benötigten Angaben. Bitte pflegen Sie die entsprechenden Informationen in den obig farblich hervorgehobenen Zellen.",IF(Daten!$J$39=TRUE,"Die Belastung aus Fördermitteln und Hausbankfinanzierung"&amp;IF(Daten!$D$30=Daten!$E$30," über insgesamt "&amp;TEXT(Daten!$D$88,"#.##0,00 €"),"")&amp;" fällt unterschiedlich aus.","Die Belastung aus Fördermitteln und Hausbankfinanzierung"&amp;IF(Daten!$D$30=Daten!$E$30," über "&amp;TEXT(Daten!$D$88,"#.##0,00 €"),"")&amp;" ist gleich.")))</f>
        <v/>
      </c>
      <c r="E53" s="418"/>
      <c r="F53" s="418"/>
      <c r="G53" s="418"/>
      <c r="H53" s="418"/>
      <c r="I53" s="418"/>
      <c r="J53" s="418"/>
      <c r="K53" s="418"/>
      <c r="L53" s="418"/>
      <c r="M53" s="418"/>
      <c r="N53" s="418"/>
      <c r="O53" s="418"/>
      <c r="P53" s="418"/>
      <c r="Q53" s="418"/>
      <c r="R53" s="418"/>
      <c r="S53" s="418"/>
      <c r="T53" s="418"/>
      <c r="U53" s="418"/>
      <c r="V53" s="418"/>
      <c r="W53" s="418"/>
      <c r="X53" s="418"/>
      <c r="Y53" s="418"/>
      <c r="Z53" s="418"/>
      <c r="AA53" s="418"/>
      <c r="AB53" s="418"/>
      <c r="AC53" s="418"/>
      <c r="AD53" s="418"/>
      <c r="AE53" s="418"/>
      <c r="AF53" s="418"/>
      <c r="AG53" s="418"/>
      <c r="AH53" s="99"/>
      <c r="AI53" s="87"/>
      <c r="AK53" s="343" t="b">
        <f>AL52</f>
        <v>0</v>
      </c>
      <c r="AL53" s="393"/>
    </row>
    <row r="54" spans="2:38" hidden="1" x14ac:dyDescent="0.25">
      <c r="B54" s="86"/>
      <c r="C54" s="96"/>
      <c r="D54" s="418"/>
      <c r="E54" s="418"/>
      <c r="F54" s="418"/>
      <c r="G54" s="418"/>
      <c r="H54" s="418"/>
      <c r="I54" s="418"/>
      <c r="J54" s="418"/>
      <c r="K54" s="418"/>
      <c r="L54" s="418"/>
      <c r="M54" s="418"/>
      <c r="N54" s="418"/>
      <c r="O54" s="418"/>
      <c r="P54" s="418"/>
      <c r="Q54" s="418"/>
      <c r="R54" s="418"/>
      <c r="S54" s="418"/>
      <c r="T54" s="418"/>
      <c r="U54" s="418"/>
      <c r="V54" s="418"/>
      <c r="W54" s="418"/>
      <c r="X54" s="418"/>
      <c r="Y54" s="418"/>
      <c r="Z54" s="418"/>
      <c r="AA54" s="418"/>
      <c r="AB54" s="418"/>
      <c r="AC54" s="418"/>
      <c r="AD54" s="418"/>
      <c r="AE54" s="418"/>
      <c r="AF54" s="418"/>
      <c r="AG54" s="418"/>
      <c r="AH54" s="99"/>
      <c r="AI54" s="87"/>
      <c r="AK54" s="343" t="b">
        <f>AL52</f>
        <v>0</v>
      </c>
      <c r="AL54" s="393"/>
    </row>
    <row r="55" spans="2:38" hidden="1" x14ac:dyDescent="0.25">
      <c r="B55" s="86"/>
      <c r="C55" s="97"/>
      <c r="D55" s="98" t="str">
        <f>IF(OR(Daten!$J$34=FALSE,Daten!$D$30&lt;&gt;Daten!$E$30),"","Monatliche Belastung bei den angegebenen Hausbankkonditionen (aus "&amp;TEXT(Daten!$J$97,"#.##0,00")&amp;" € Darlehen):")</f>
        <v/>
      </c>
      <c r="E55" s="98"/>
      <c r="F55" s="98"/>
      <c r="G55" s="98"/>
      <c r="H55" s="98"/>
      <c r="I55" s="98"/>
      <c r="J55" s="98"/>
      <c r="K55" s="98"/>
      <c r="L55" s="98"/>
      <c r="M55" s="98"/>
      <c r="N55" s="98"/>
      <c r="O55" s="98"/>
      <c r="P55" s="98"/>
      <c r="Q55" s="98"/>
      <c r="R55" s="98"/>
      <c r="S55" s="98"/>
      <c r="T55" s="98"/>
      <c r="U55" s="98"/>
      <c r="V55" s="98"/>
      <c r="W55" s="98"/>
      <c r="X55" s="98"/>
      <c r="Y55" s="98"/>
      <c r="Z55" s="98"/>
      <c r="AA55" s="98"/>
      <c r="AB55" s="98"/>
      <c r="AC55" s="98"/>
      <c r="AD55" s="422" t="str">
        <f>IF(OR(Daten!$J$34=FALSE,Daten!$D$30&lt;&gt;Daten!$E$30),"",Daten!$I$95)</f>
        <v/>
      </c>
      <c r="AE55" s="422"/>
      <c r="AF55" s="422"/>
      <c r="AG55" s="422"/>
      <c r="AH55" s="99"/>
      <c r="AI55" s="87"/>
      <c r="AK55" s="343" t="b">
        <f>IF(AND(AL52=TRUE,D55&lt;&gt;""),TRUE,FALSE)</f>
        <v>0</v>
      </c>
      <c r="AL55" s="393"/>
    </row>
    <row r="56" spans="2:38" hidden="1" x14ac:dyDescent="0.25">
      <c r="B56" s="86"/>
      <c r="C56" s="97"/>
      <c r="D56" s="98" t="str">
        <f>IF(OR(Daten!$J$34=FALSE,Daten!$D$30&lt;&gt;Daten!$E$30),"","Monatliche Belastung bei Inanspruchnahme der Förderung (aus "&amp;TEXT(Daten!$F$97,"#.##0,00")&amp;" € Darlehen):")</f>
        <v/>
      </c>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422" t="str">
        <f>IF(OR(Daten!$J$34=FALSE,Daten!$D$30&lt;&gt;Daten!$E$30),"",Daten!$E$95)</f>
        <v/>
      </c>
      <c r="AE56" s="422"/>
      <c r="AF56" s="422"/>
      <c r="AG56" s="422"/>
      <c r="AH56" s="99"/>
      <c r="AI56" s="87"/>
      <c r="AK56" s="343" t="b">
        <f>IF(AND(AL52=TRUE,D56&lt;&gt;""),TRUE,FALSE)</f>
        <v>0</v>
      </c>
      <c r="AL56" s="393"/>
    </row>
    <row r="57" spans="2:38" ht="13.95" hidden="1" customHeight="1" x14ac:dyDescent="0.25">
      <c r="B57" s="86"/>
      <c r="C57" s="97"/>
      <c r="D57" s="98"/>
      <c r="E57" s="98"/>
      <c r="F57" s="98"/>
      <c r="G57" s="98"/>
      <c r="H57" s="98"/>
      <c r="I57" s="98"/>
      <c r="J57" s="98"/>
      <c r="K57" s="98"/>
      <c r="L57" s="98"/>
      <c r="M57" s="98"/>
      <c r="N57" s="98"/>
      <c r="O57" s="98"/>
      <c r="P57" s="98"/>
      <c r="Q57" s="98"/>
      <c r="R57" s="98"/>
      <c r="S57" s="98"/>
      <c r="T57" s="98"/>
      <c r="U57" s="98"/>
      <c r="V57" s="98"/>
      <c r="W57" s="98"/>
      <c r="X57" s="98"/>
      <c r="Y57" s="98"/>
      <c r="Z57" s="98"/>
      <c r="AA57" s="98"/>
      <c r="AB57" s="98"/>
      <c r="AC57" s="98"/>
      <c r="AD57" s="139"/>
      <c r="AE57" s="139"/>
      <c r="AF57" s="139"/>
      <c r="AG57" s="139"/>
      <c r="AH57" s="99"/>
      <c r="AI57" s="87"/>
      <c r="AK57" s="343" t="b">
        <f>IF(AND(AL52=TRUE,OR(D58&lt;&gt;"",D59&lt;&gt;"")),TRUE,FALSE)</f>
        <v>0</v>
      </c>
      <c r="AL57" s="393"/>
    </row>
    <row r="58" spans="2:38" ht="13.95" hidden="1" customHeight="1" x14ac:dyDescent="0.25">
      <c r="B58" s="86"/>
      <c r="C58" s="96"/>
      <c r="D58" s="138" t="str">
        <f>IF(OR(Daten!$J$34=FALSE,Daten!$D$30&lt;&gt;Daten!$E$30,$AD$55&lt;$AD$56),"","Aus der geringeren monatlichen Belastung ergibt sich für Sie folgende Liquiditätsersparnis:")</f>
        <v/>
      </c>
      <c r="E58" s="149"/>
      <c r="F58" s="149"/>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02"/>
      <c r="AE58" s="102"/>
      <c r="AF58" s="102"/>
      <c r="AG58" s="102"/>
      <c r="AH58" s="99"/>
      <c r="AI58" s="87"/>
      <c r="AK58" s="343" t="b">
        <f>IF(AND(AL52=TRUE,D58&lt;&gt;""),TRUE,FALSE)</f>
        <v>0</v>
      </c>
      <c r="AL58" s="393"/>
    </row>
    <row r="59" spans="2:38" hidden="1" x14ac:dyDescent="0.25">
      <c r="B59" s="86"/>
      <c r="C59" s="96"/>
      <c r="D59" s="418" t="str">
        <f>IF(OR(Daten!$J$34=FALSE,Daten!$D$30&lt;&gt;Daten!$E$30),"",IF($AD$55&lt;$AD$56,"Die monatliche Belastung bei den gewählten Hausbankkonditionen wäre zwar geringer, dafür ergeben sich durch eine Förderung langfristig deutliche Vorteile im Hinblick auf Ihre Entschuldung.","- monatlich:"&amp;CHAR(10)&amp;"- jährlich:"&amp;CHAR(10)&amp;"- bereits nach 10 Jahren:"))</f>
        <v/>
      </c>
      <c r="E59" s="418"/>
      <c r="F59" s="418"/>
      <c r="G59" s="418"/>
      <c r="H59" s="418"/>
      <c r="I59" s="418"/>
      <c r="J59" s="418"/>
      <c r="K59" s="418"/>
      <c r="L59" s="418"/>
      <c r="M59" s="418"/>
      <c r="N59" s="418"/>
      <c r="O59" s="418"/>
      <c r="P59" s="418"/>
      <c r="Q59" s="418"/>
      <c r="R59" s="418"/>
      <c r="S59" s="418"/>
      <c r="T59" s="418"/>
      <c r="U59" s="418"/>
      <c r="V59" s="418"/>
      <c r="W59" s="418"/>
      <c r="X59" s="418"/>
      <c r="Y59" s="418"/>
      <c r="Z59" s="418"/>
      <c r="AA59" s="418"/>
      <c r="AB59" s="418"/>
      <c r="AC59" s="425"/>
      <c r="AD59" s="422" t="str">
        <f>IF(OR(Daten!$J$34=FALSE,Daten!$D$30&lt;&gt;Daten!$E$30,$AD$55&lt;$AD$56),"",IF($AD$55&gt;=$AD$56,$AD$55-$AD$56,0))</f>
        <v/>
      </c>
      <c r="AE59" s="422"/>
      <c r="AF59" s="422"/>
      <c r="AG59" s="422"/>
      <c r="AH59" s="99"/>
      <c r="AI59" s="87"/>
      <c r="AK59" s="343" t="b">
        <f>IF(AND(AL52=TRUE,D59&lt;&gt;""),TRUE,FALSE)</f>
        <v>0</v>
      </c>
      <c r="AL59" s="393"/>
    </row>
    <row r="60" spans="2:38" ht="14.25" hidden="1" customHeight="1" x14ac:dyDescent="0.25">
      <c r="B60" s="86"/>
      <c r="C60" s="97"/>
      <c r="D60" s="418"/>
      <c r="E60" s="418"/>
      <c r="F60" s="418"/>
      <c r="G60" s="418"/>
      <c r="H60" s="418"/>
      <c r="I60" s="418"/>
      <c r="J60" s="418"/>
      <c r="K60" s="418"/>
      <c r="L60" s="418"/>
      <c r="M60" s="418"/>
      <c r="N60" s="418"/>
      <c r="O60" s="418"/>
      <c r="P60" s="418"/>
      <c r="Q60" s="418"/>
      <c r="R60" s="418"/>
      <c r="S60" s="418"/>
      <c r="T60" s="418"/>
      <c r="U60" s="418"/>
      <c r="V60" s="418"/>
      <c r="W60" s="418"/>
      <c r="X60" s="418"/>
      <c r="Y60" s="418"/>
      <c r="Z60" s="418"/>
      <c r="AA60" s="418"/>
      <c r="AB60" s="418"/>
      <c r="AC60" s="425"/>
      <c r="AD60" s="422" t="str">
        <f>IF(OR(Daten!$J$34=FALSE,Daten!$D$30&lt;&gt;Daten!$E$30,$AD$55&lt;$AD$56),"",$AD$59*12)</f>
        <v/>
      </c>
      <c r="AE60" s="422"/>
      <c r="AF60" s="422"/>
      <c r="AG60" s="422"/>
      <c r="AH60" s="99"/>
      <c r="AI60" s="87"/>
      <c r="AK60" s="343" t="b">
        <f>IF(AND(AL52=TRUE,AD60&lt;&gt;""),TRUE,FALSE)</f>
        <v>0</v>
      </c>
      <c r="AL60" s="393"/>
    </row>
    <row r="61" spans="2:38" hidden="1" x14ac:dyDescent="0.25">
      <c r="B61" s="86"/>
      <c r="C61" s="97"/>
      <c r="D61" s="418"/>
      <c r="E61" s="418"/>
      <c r="F61" s="418"/>
      <c r="G61" s="418"/>
      <c r="H61" s="418"/>
      <c r="I61" s="418"/>
      <c r="J61" s="418"/>
      <c r="K61" s="418"/>
      <c r="L61" s="418"/>
      <c r="M61" s="418"/>
      <c r="N61" s="418"/>
      <c r="O61" s="418"/>
      <c r="P61" s="418"/>
      <c r="Q61" s="418"/>
      <c r="R61" s="418"/>
      <c r="S61" s="418"/>
      <c r="T61" s="418"/>
      <c r="U61" s="418"/>
      <c r="V61" s="418"/>
      <c r="W61" s="418"/>
      <c r="X61" s="418"/>
      <c r="Y61" s="418"/>
      <c r="Z61" s="418"/>
      <c r="AA61" s="418"/>
      <c r="AB61" s="418"/>
      <c r="AC61" s="425"/>
      <c r="AD61" s="422" t="str">
        <f>IF(OR(Daten!$J$34=FALSE,Daten!$D$30&lt;&gt;Daten!$E$30,$AD$55&lt;$AD$56),"",Daten!E108)</f>
        <v/>
      </c>
      <c r="AE61" s="422"/>
      <c r="AF61" s="422"/>
      <c r="AG61" s="422"/>
      <c r="AH61" s="99"/>
      <c r="AI61" s="87"/>
      <c r="AK61" s="343" t="b">
        <f>IF(AND(AL52=TRUE,D59&lt;&gt;""),TRUE,FALSE)</f>
        <v>0</v>
      </c>
      <c r="AL61" s="393"/>
    </row>
    <row r="62" spans="2:38" hidden="1" x14ac:dyDescent="0.25">
      <c r="B62" s="86"/>
      <c r="C62" s="97"/>
      <c r="D62" s="138" t="str">
        <f>IF(OR(Daten!$J$34=FALSE,Daten!$D$30&lt;&gt;Daten!$E$30,$AD$55&lt;$AD$56),"","Bis zum Ablauf der Förderkonditionen nach 20 Jahren sparen Sie insgesamt:")</f>
        <v/>
      </c>
      <c r="E62" s="149"/>
      <c r="F62" s="149"/>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407" t="str">
        <f>IF(OR(Daten!$J$34=FALSE,Daten!$D$30&lt;&gt;Daten!$E$30,$AD$55&lt;$AD$56),"",Daten!H112)</f>
        <v/>
      </c>
      <c r="AE62" s="407"/>
      <c r="AF62" s="407"/>
      <c r="AG62" s="407"/>
      <c r="AH62" s="99"/>
      <c r="AI62" s="87"/>
      <c r="AK62" s="343" t="b">
        <f>IF(AND(AL52=TRUE,D62&lt;&gt;""),TRUE,FALSE)</f>
        <v>0</v>
      </c>
      <c r="AL62" s="393"/>
    </row>
    <row r="63" spans="2:38" hidden="1" x14ac:dyDescent="0.25">
      <c r="B63" s="86"/>
      <c r="C63" s="97"/>
      <c r="D63" s="138"/>
      <c r="E63" s="149"/>
      <c r="F63" s="149"/>
      <c r="G63" s="149"/>
      <c r="H63" s="149"/>
      <c r="I63" s="149"/>
      <c r="J63" s="149"/>
      <c r="K63" s="149"/>
      <c r="L63" s="149"/>
      <c r="M63" s="149"/>
      <c r="N63" s="149"/>
      <c r="O63" s="149"/>
      <c r="P63" s="149"/>
      <c r="Q63" s="149"/>
      <c r="R63" s="149"/>
      <c r="S63" s="149"/>
      <c r="T63" s="149"/>
      <c r="U63" s="149"/>
      <c r="V63" s="149"/>
      <c r="W63" s="149"/>
      <c r="X63" s="149"/>
      <c r="Y63" s="149"/>
      <c r="Z63" s="149"/>
      <c r="AA63" s="149"/>
      <c r="AB63" s="149"/>
      <c r="AC63" s="149"/>
      <c r="AD63" s="149"/>
      <c r="AE63" s="149"/>
      <c r="AF63" s="149"/>
      <c r="AG63" s="149"/>
      <c r="AH63" s="99"/>
      <c r="AI63" s="87"/>
      <c r="AK63" s="343" t="b">
        <f>IF(AND(AL52=TRUE,D64&lt;&gt;"",AK64=TRUE),TRUE,FALSE)</f>
        <v>0</v>
      </c>
      <c r="AL63" s="393"/>
    </row>
    <row r="64" spans="2:38" hidden="1" x14ac:dyDescent="0.25">
      <c r="B64" s="86"/>
      <c r="C64" s="97"/>
      <c r="D64" s="138" t="str">
        <f>IF(Daten!$D$30&lt;&gt;Daten!$E$30,"",IF(Daten!$C$97=Daten!$G$97,"Ersparte Zinsen aus Zuschussanteil der Fördermittel nach 20 Jahren:","Ersparte Zinsen aus dem Zinsvorteil der Fördermittel nach 20 Jahren:"))</f>
        <v/>
      </c>
      <c r="E64" s="149"/>
      <c r="F64" s="149"/>
      <c r="G64" s="149"/>
      <c r="H64" s="149"/>
      <c r="I64" s="149"/>
      <c r="J64" s="149"/>
      <c r="K64" s="149"/>
      <c r="L64" s="149"/>
      <c r="M64" s="149"/>
      <c r="N64" s="149"/>
      <c r="O64" s="149"/>
      <c r="P64" s="149"/>
      <c r="Q64" s="149"/>
      <c r="R64" s="149"/>
      <c r="S64" s="149"/>
      <c r="T64" s="149"/>
      <c r="U64" s="149"/>
      <c r="V64" s="149"/>
      <c r="W64" s="149"/>
      <c r="X64" s="149"/>
      <c r="Y64" s="149"/>
      <c r="Z64" s="149"/>
      <c r="AA64" s="149"/>
      <c r="AB64" s="149"/>
      <c r="AC64" s="149"/>
      <c r="AD64" s="407" t="str">
        <f>IF(Daten!$D$30&lt;&gt;Daten!$E$30,"",Daten!$H$110)</f>
        <v/>
      </c>
      <c r="AE64" s="407"/>
      <c r="AF64" s="407"/>
      <c r="AG64" s="407"/>
      <c r="AH64" s="99"/>
      <c r="AI64" s="87"/>
      <c r="AK64" s="343" t="b">
        <f>IF(AND(AL52=TRUE,Daten!G97&gt;=Daten!C97,D64&lt;&gt;""),TRUE,FALSE)</f>
        <v>0</v>
      </c>
      <c r="AL64" s="393"/>
    </row>
    <row r="65" spans="1:52" hidden="1" x14ac:dyDescent="0.25">
      <c r="B65" s="86"/>
      <c r="C65" s="101"/>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c r="AE65" s="102"/>
      <c r="AF65" s="102"/>
      <c r="AG65" s="102"/>
      <c r="AH65" s="103"/>
      <c r="AI65" s="87"/>
      <c r="AK65" s="343" t="b">
        <f>AL52</f>
        <v>0</v>
      </c>
      <c r="AL65" s="394"/>
    </row>
    <row r="66" spans="1:52" hidden="1" x14ac:dyDescent="0.25">
      <c r="B66" s="86"/>
      <c r="C66" s="96" t="s">
        <v>168</v>
      </c>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9"/>
      <c r="AI66" s="87"/>
      <c r="AK66" s="343" t="b">
        <f>AL66</f>
        <v>0</v>
      </c>
      <c r="AL66" s="392" t="b">
        <f>IF(SUMPRODUCT(($D$67:$D$76&lt;&gt;"")*1)&gt;0,TRUE,FALSE)</f>
        <v>0</v>
      </c>
    </row>
    <row r="67" spans="1:52" ht="13.95" hidden="1" customHeight="1" x14ac:dyDescent="0.25">
      <c r="B67" s="86"/>
      <c r="C67" s="97"/>
      <c r="D67" s="418" t="str">
        <f>IF(OR(Daten!$J$34=FALSE,Daten!$J$36=FALSE),"",IF(Daten!$D$30&lt;&gt;Daten!$E$30,"Diese Berechnung erfolgt erst nach vollständiger Eingabe der benötigten Angaben. Bitte pflegen Sie die entsprechenden Informationen in den obig farblich hervorgehobenen Zellen.","Die Förderkonditionen können regelmäßig zu einem schnelleren Schuldenabbau führen"&amp;IF(Daten!$H$113&gt;0,". "," da sie jederzeit für kostenfreie Sondertilgungen erlauben. ")&amp;IF(Daten!$H$113&lt;=0,"Die verbleibende Restschuld bei einem Finanzierungsbetrag von "&amp;TEXT(Daten!$F$97,"#.##0,00 €")&amp;" beträgt ...","Ihre Restschuld bei einem ursprünglichen Finanzierungbetrag von "&amp;TEXT(Daten!$J$97,"#.##0,00 €")&amp;" ist mit der Förderung deutlich geringer, als bei den Hausbankkonditionen. *")))</f>
        <v/>
      </c>
      <c r="E67" s="418"/>
      <c r="F67" s="418"/>
      <c r="G67" s="418"/>
      <c r="H67" s="418"/>
      <c r="I67" s="418"/>
      <c r="J67" s="418"/>
      <c r="K67" s="418"/>
      <c r="L67" s="418"/>
      <c r="M67" s="418"/>
      <c r="N67" s="418"/>
      <c r="O67" s="418"/>
      <c r="P67" s="418"/>
      <c r="Q67" s="418"/>
      <c r="R67" s="418"/>
      <c r="S67" s="418"/>
      <c r="T67" s="418"/>
      <c r="U67" s="418"/>
      <c r="V67" s="418"/>
      <c r="W67" s="418"/>
      <c r="X67" s="418"/>
      <c r="Y67" s="418"/>
      <c r="Z67" s="418"/>
      <c r="AA67" s="418"/>
      <c r="AB67" s="418"/>
      <c r="AC67" s="418"/>
      <c r="AD67" s="418"/>
      <c r="AE67" s="418"/>
      <c r="AF67" s="418"/>
      <c r="AG67" s="418"/>
      <c r="AH67" s="99"/>
      <c r="AI67" s="87"/>
      <c r="AK67" s="343" t="b">
        <f>AL66</f>
        <v>0</v>
      </c>
      <c r="AL67" s="393"/>
    </row>
    <row r="68" spans="1:52" hidden="1" x14ac:dyDescent="0.25">
      <c r="B68" s="86"/>
      <c r="C68" s="97"/>
      <c r="D68" s="418"/>
      <c r="E68" s="418"/>
      <c r="F68" s="418"/>
      <c r="G68" s="418"/>
      <c r="H68" s="418"/>
      <c r="I68" s="418"/>
      <c r="J68" s="418"/>
      <c r="K68" s="418"/>
      <c r="L68" s="418"/>
      <c r="M68" s="418"/>
      <c r="N68" s="418"/>
      <c r="O68" s="418"/>
      <c r="P68" s="418"/>
      <c r="Q68" s="418"/>
      <c r="R68" s="418"/>
      <c r="S68" s="418"/>
      <c r="T68" s="418"/>
      <c r="U68" s="418"/>
      <c r="V68" s="418"/>
      <c r="W68" s="418"/>
      <c r="X68" s="418"/>
      <c r="Y68" s="418"/>
      <c r="Z68" s="418"/>
      <c r="AA68" s="418"/>
      <c r="AB68" s="418"/>
      <c r="AC68" s="418"/>
      <c r="AD68" s="418"/>
      <c r="AE68" s="418"/>
      <c r="AF68" s="418"/>
      <c r="AG68" s="418"/>
      <c r="AH68" s="99"/>
      <c r="AI68" s="87"/>
      <c r="AK68" s="343" t="b">
        <f>AK73</f>
        <v>0</v>
      </c>
      <c r="AL68" s="393"/>
    </row>
    <row r="69" spans="1:52" hidden="1" x14ac:dyDescent="0.25">
      <c r="B69" s="86"/>
      <c r="C69" s="97"/>
      <c r="D69" s="418"/>
      <c r="E69" s="418"/>
      <c r="F69" s="418"/>
      <c r="G69" s="418"/>
      <c r="H69" s="418"/>
      <c r="I69" s="418"/>
      <c r="J69" s="418"/>
      <c r="K69" s="418"/>
      <c r="L69" s="418"/>
      <c r="M69" s="418"/>
      <c r="N69" s="418"/>
      <c r="O69" s="418"/>
      <c r="P69" s="418"/>
      <c r="Q69" s="418"/>
      <c r="R69" s="418"/>
      <c r="S69" s="418"/>
      <c r="T69" s="418"/>
      <c r="U69" s="418"/>
      <c r="V69" s="418"/>
      <c r="W69" s="418"/>
      <c r="X69" s="418"/>
      <c r="Y69" s="418"/>
      <c r="Z69" s="418"/>
      <c r="AA69" s="418"/>
      <c r="AB69" s="418"/>
      <c r="AC69" s="418"/>
      <c r="AD69" s="418"/>
      <c r="AE69" s="418"/>
      <c r="AF69" s="418"/>
      <c r="AG69" s="418"/>
      <c r="AH69" s="99"/>
      <c r="AI69" s="87"/>
      <c r="AK69" s="343" t="b">
        <f>AL66</f>
        <v>0</v>
      </c>
      <c r="AL69" s="393"/>
    </row>
    <row r="70" spans="1:52" ht="6" hidden="1" customHeight="1" x14ac:dyDescent="0.25">
      <c r="B70" s="86"/>
      <c r="C70" s="97"/>
      <c r="D70" s="339"/>
      <c r="E70" s="339"/>
      <c r="F70" s="339"/>
      <c r="G70" s="339"/>
      <c r="H70" s="339"/>
      <c r="I70" s="339"/>
      <c r="J70" s="339"/>
      <c r="K70" s="339"/>
      <c r="L70" s="339"/>
      <c r="M70" s="339"/>
      <c r="N70" s="339"/>
      <c r="O70" s="339"/>
      <c r="P70" s="339"/>
      <c r="Q70" s="339"/>
      <c r="R70" s="339"/>
      <c r="S70" s="339"/>
      <c r="T70" s="339"/>
      <c r="U70" s="339"/>
      <c r="V70" s="339"/>
      <c r="W70" s="339"/>
      <c r="X70" s="339"/>
      <c r="Y70" s="339"/>
      <c r="Z70" s="339"/>
      <c r="AA70" s="339"/>
      <c r="AB70" s="339"/>
      <c r="AC70" s="339"/>
      <c r="AD70" s="339"/>
      <c r="AE70" s="339"/>
      <c r="AF70" s="339"/>
      <c r="AG70" s="339"/>
      <c r="AH70" s="99"/>
      <c r="AI70" s="87"/>
      <c r="AK70" s="343" t="b">
        <f>AK71</f>
        <v>0</v>
      </c>
      <c r="AL70" s="393"/>
    </row>
    <row r="71" spans="1:52" ht="13.95" hidden="1" customHeight="1" x14ac:dyDescent="0.25">
      <c r="B71" s="86"/>
      <c r="C71" s="97"/>
      <c r="D71" s="98"/>
      <c r="E71" s="98"/>
      <c r="F71" s="98"/>
      <c r="G71" s="98"/>
      <c r="H71" s="98"/>
      <c r="I71" s="98"/>
      <c r="J71" s="98"/>
      <c r="K71" s="98"/>
      <c r="L71" s="98"/>
      <c r="M71" s="98"/>
      <c r="N71" s="98"/>
      <c r="O71" s="98"/>
      <c r="P71" s="98"/>
      <c r="Q71" s="98"/>
      <c r="R71" s="98"/>
      <c r="S71" s="98"/>
      <c r="T71" s="98"/>
      <c r="U71" s="98"/>
      <c r="V71" s="98"/>
      <c r="W71" s="98"/>
      <c r="X71" s="98"/>
      <c r="Y71" s="98"/>
      <c r="Z71" s="98"/>
      <c r="AA71" s="98"/>
      <c r="AB71" s="98"/>
      <c r="AC71" s="233" t="str">
        <f>IF(OR(Daten!J34=FALSE,Daten!D30&lt;&gt;Daten!E30),"",IF(Daten!H113&gt;0,"Zum Ablauf der Förderkonditionen nach 20 Jahren haben Sie weniger Schulden in Höhe von:","… nach Ablauf der Förderkonditionen in 20 Jahren nur noch: "))</f>
        <v/>
      </c>
      <c r="AD71" s="407" t="str">
        <f>IF(OR(Daten!J34=FALSE,Daten!D30&lt;&gt;Daten!E30),"",IF(Daten!H113&gt;0,Daten!H113,Daten!F101))</f>
        <v/>
      </c>
      <c r="AE71" s="407"/>
      <c r="AF71" s="407"/>
      <c r="AG71" s="407"/>
      <c r="AH71" s="99"/>
      <c r="AI71" s="87"/>
      <c r="AK71" s="343" t="b">
        <f>IF(AND(AL66=TRUE,$AC$71&lt;&gt;""),TRUE,FALSE)</f>
        <v>0</v>
      </c>
      <c r="AL71" s="393"/>
    </row>
    <row r="72" spans="1:52" ht="6" hidden="1" customHeight="1" x14ac:dyDescent="0.25">
      <c r="B72" s="86"/>
      <c r="C72" s="97"/>
      <c r="D72" s="98"/>
      <c r="E72" s="98"/>
      <c r="F72" s="98"/>
      <c r="G72" s="98"/>
      <c r="H72" s="98"/>
      <c r="I72" s="98"/>
      <c r="J72" s="98"/>
      <c r="K72" s="98"/>
      <c r="L72" s="98"/>
      <c r="M72" s="98"/>
      <c r="N72" s="98"/>
      <c r="O72" s="98"/>
      <c r="P72" s="98"/>
      <c r="Q72" s="98"/>
      <c r="R72" s="98"/>
      <c r="S72" s="98"/>
      <c r="T72" s="98"/>
      <c r="U72" s="98"/>
      <c r="V72" s="98"/>
      <c r="W72" s="98"/>
      <c r="X72" s="98"/>
      <c r="Y72" s="98"/>
      <c r="Z72" s="98"/>
      <c r="AA72" s="98"/>
      <c r="AB72" s="107"/>
      <c r="AC72" s="136"/>
      <c r="AD72" s="136"/>
      <c r="AE72" s="136"/>
      <c r="AF72" s="136"/>
      <c r="AG72" s="136"/>
      <c r="AH72" s="99"/>
      <c r="AI72" s="87"/>
      <c r="AK72" s="343" t="b">
        <f>AK73</f>
        <v>0</v>
      </c>
      <c r="AL72" s="393"/>
    </row>
    <row r="73" spans="1:52" ht="14.25" hidden="1" customHeight="1" x14ac:dyDescent="0.25">
      <c r="B73" s="86"/>
      <c r="C73" s="97"/>
      <c r="D73" s="148" t="str">
        <f>IF(Daten!D30&lt;&gt;Daten!E30,"",IF(Daten!H113&gt;0,"*",""))</f>
        <v/>
      </c>
      <c r="E73" s="430" t="str">
        <f>IF(Daten!D30&lt;&gt;Daten!E30,"",IF(Daten!H113&gt;0,"Dieser Vergleich unterstellt gleich bleibende Hausbankkonditionen über ebenfalls 20 Jahre. Eine frühere  Anpassung vergrößert den Unterschied daher gegebenenfalls."&amp;" Das Förderdarlehen erlaubt zudem jederzeit kostenfreie Sondertilgungen.",""))</f>
        <v/>
      </c>
      <c r="F73" s="430"/>
      <c r="G73" s="430"/>
      <c r="H73" s="430"/>
      <c r="I73" s="430"/>
      <c r="J73" s="430"/>
      <c r="K73" s="430"/>
      <c r="L73" s="430"/>
      <c r="M73" s="430"/>
      <c r="N73" s="430"/>
      <c r="O73" s="430"/>
      <c r="P73" s="430"/>
      <c r="Q73" s="430"/>
      <c r="R73" s="430"/>
      <c r="S73" s="430"/>
      <c r="T73" s="430"/>
      <c r="U73" s="430"/>
      <c r="V73" s="430"/>
      <c r="W73" s="430"/>
      <c r="X73" s="430"/>
      <c r="Y73" s="430"/>
      <c r="Z73" s="430"/>
      <c r="AA73" s="430"/>
      <c r="AB73" s="430"/>
      <c r="AC73" s="430"/>
      <c r="AD73" s="430"/>
      <c r="AE73" s="430"/>
      <c r="AF73" s="430"/>
      <c r="AG73" s="430"/>
      <c r="AH73" s="99"/>
      <c r="AI73" s="87"/>
      <c r="AK73" s="343" t="b">
        <f>IF(AND(AL66=TRUE,$D$73&lt;&gt;""),TRUE,FALSE)</f>
        <v>0</v>
      </c>
      <c r="AL73" s="393"/>
    </row>
    <row r="74" spans="1:52" ht="14.25" hidden="1" customHeight="1" x14ac:dyDescent="0.25">
      <c r="B74" s="86"/>
      <c r="C74" s="97"/>
      <c r="D74" s="206"/>
      <c r="E74" s="430"/>
      <c r="F74" s="430"/>
      <c r="G74" s="430"/>
      <c r="H74" s="430"/>
      <c r="I74" s="430"/>
      <c r="J74" s="430"/>
      <c r="K74" s="430"/>
      <c r="L74" s="430"/>
      <c r="M74" s="430"/>
      <c r="N74" s="430"/>
      <c r="O74" s="430"/>
      <c r="P74" s="430"/>
      <c r="Q74" s="430"/>
      <c r="R74" s="430"/>
      <c r="S74" s="430"/>
      <c r="T74" s="430"/>
      <c r="U74" s="430"/>
      <c r="V74" s="430"/>
      <c r="W74" s="430"/>
      <c r="X74" s="430"/>
      <c r="Y74" s="430"/>
      <c r="Z74" s="430"/>
      <c r="AA74" s="430"/>
      <c r="AB74" s="430"/>
      <c r="AC74" s="430"/>
      <c r="AD74" s="430"/>
      <c r="AE74" s="430"/>
      <c r="AF74" s="430"/>
      <c r="AG74" s="430"/>
      <c r="AH74" s="99"/>
      <c r="AI74" s="87"/>
      <c r="AK74" s="343" t="b">
        <f>AK73</f>
        <v>0</v>
      </c>
      <c r="AL74" s="393"/>
    </row>
    <row r="75" spans="1:52" hidden="1" x14ac:dyDescent="0.25">
      <c r="B75" s="86"/>
      <c r="C75" s="97"/>
      <c r="D75" s="148"/>
      <c r="E75" s="430"/>
      <c r="F75" s="430"/>
      <c r="G75" s="430"/>
      <c r="H75" s="430"/>
      <c r="I75" s="430"/>
      <c r="J75" s="430"/>
      <c r="K75" s="430"/>
      <c r="L75" s="430"/>
      <c r="M75" s="430"/>
      <c r="N75" s="430"/>
      <c r="O75" s="430"/>
      <c r="P75" s="430"/>
      <c r="Q75" s="430"/>
      <c r="R75" s="430"/>
      <c r="S75" s="430"/>
      <c r="T75" s="430"/>
      <c r="U75" s="430"/>
      <c r="V75" s="430"/>
      <c r="W75" s="430"/>
      <c r="X75" s="430"/>
      <c r="Y75" s="430"/>
      <c r="Z75" s="430"/>
      <c r="AA75" s="430"/>
      <c r="AB75" s="430"/>
      <c r="AC75" s="430"/>
      <c r="AD75" s="430"/>
      <c r="AE75" s="430"/>
      <c r="AF75" s="430"/>
      <c r="AG75" s="430"/>
      <c r="AH75" s="99"/>
      <c r="AI75" s="87"/>
      <c r="AK75" s="343" t="b">
        <f>AK74</f>
        <v>0</v>
      </c>
      <c r="AL75" s="393"/>
    </row>
    <row r="76" spans="1:52" ht="18" hidden="1" customHeight="1" x14ac:dyDescent="0.25">
      <c r="B76" s="86"/>
      <c r="C76" s="101"/>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103"/>
      <c r="AI76" s="87"/>
      <c r="AK76" s="342" t="b">
        <f>AL66</f>
        <v>0</v>
      </c>
      <c r="AL76" s="394"/>
    </row>
    <row r="77" spans="1:52" ht="18" customHeight="1" x14ac:dyDescent="0.25">
      <c r="B77" s="110"/>
      <c r="C77" s="111"/>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c r="AF77" s="111"/>
      <c r="AG77" s="111"/>
      <c r="AH77" s="111"/>
      <c r="AI77" s="112"/>
      <c r="AK77" s="342" t="b">
        <v>1</v>
      </c>
      <c r="AL77" s="344" t="b">
        <f>AK77</f>
        <v>1</v>
      </c>
    </row>
    <row r="78" spans="1:52" ht="14.25" customHeight="1" x14ac:dyDescent="0.25"/>
    <row r="79" spans="1:52" s="131" customFormat="1" x14ac:dyDescent="0.25">
      <c r="A79" s="109"/>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109"/>
      <c r="AK79" s="108"/>
      <c r="AL79" s="347"/>
      <c r="AZ79" s="120"/>
    </row>
    <row r="80" spans="1:52" x14ac:dyDescent="0.25">
      <c r="AK80" s="82"/>
      <c r="AL80" s="348"/>
    </row>
    <row r="81" spans="2:56" x14ac:dyDescent="0.25">
      <c r="AK81" s="82"/>
      <c r="AL81" s="348"/>
    </row>
    <row r="82" spans="2:56" x14ac:dyDescent="0.25">
      <c r="B82" s="134"/>
      <c r="AK82" s="82"/>
      <c r="AL82" s="348"/>
      <c r="AM82" s="126"/>
      <c r="AN82" s="126"/>
      <c r="AO82" s="125"/>
      <c r="AP82" s="125"/>
    </row>
    <row r="83" spans="2:56" x14ac:dyDescent="0.25">
      <c r="B83" s="135"/>
      <c r="AK83" s="82"/>
      <c r="AL83" s="348"/>
      <c r="AM83" s="121"/>
      <c r="AN83" s="121"/>
      <c r="AO83" s="121"/>
      <c r="AP83" s="121"/>
    </row>
    <row r="84" spans="2:56" ht="13.95" customHeight="1" x14ac:dyDescent="0.25">
      <c r="B84" s="135"/>
      <c r="AK84" s="82"/>
      <c r="AL84" s="348"/>
      <c r="AQ84" s="121"/>
    </row>
    <row r="85" spans="2:56" ht="13.95" customHeight="1" x14ac:dyDescent="0.25">
      <c r="AK85" s="82"/>
      <c r="AL85" s="348"/>
      <c r="AQ85" s="121"/>
      <c r="BC85" s="132"/>
      <c r="BD85" s="132"/>
    </row>
    <row r="86" spans="2:56" ht="13.95" customHeight="1" x14ac:dyDescent="0.25">
      <c r="AK86" s="82"/>
      <c r="AL86" s="348"/>
    </row>
    <row r="87" spans="2:56" ht="13.95" customHeight="1" x14ac:dyDescent="0.25">
      <c r="AK87" s="82"/>
      <c r="AL87" s="348"/>
      <c r="BC87" s="132"/>
    </row>
    <row r="88" spans="2:56" ht="13.95" customHeight="1" x14ac:dyDescent="0.25">
      <c r="AK88" s="82"/>
      <c r="AL88" s="348"/>
    </row>
    <row r="89" spans="2:56" ht="13.95" customHeight="1" x14ac:dyDescent="0.25">
      <c r="AK89" s="82"/>
      <c r="AL89" s="348"/>
    </row>
    <row r="90" spans="2:56" ht="13.95" customHeight="1" x14ac:dyDescent="0.25">
      <c r="AK90" s="82"/>
      <c r="AL90" s="348"/>
    </row>
    <row r="91" spans="2:56" ht="13.95" customHeight="1" x14ac:dyDescent="0.25">
      <c r="AK91" s="82"/>
      <c r="AL91" s="348"/>
    </row>
    <row r="92" spans="2:56" ht="13.95" customHeight="1" x14ac:dyDescent="0.25">
      <c r="AK92" s="82"/>
      <c r="AL92" s="348"/>
    </row>
    <row r="93" spans="2:56" ht="13.95" customHeight="1" x14ac:dyDescent="0.25">
      <c r="AK93" s="82"/>
      <c r="AL93" s="348"/>
    </row>
    <row r="94" spans="2:56" ht="13.95" customHeight="1" x14ac:dyDescent="0.25">
      <c r="AK94" s="82"/>
      <c r="AL94" s="348"/>
    </row>
    <row r="95" spans="2:56" ht="13.95" customHeight="1" x14ac:dyDescent="0.25">
      <c r="AK95" s="82"/>
      <c r="AL95" s="348"/>
    </row>
    <row r="96" spans="2:56" ht="13.95" customHeight="1" x14ac:dyDescent="0.25">
      <c r="AK96" s="82"/>
      <c r="AL96" s="348"/>
    </row>
    <row r="97" spans="37:54" ht="13.95" customHeight="1" x14ac:dyDescent="0.25">
      <c r="AK97" s="82"/>
      <c r="AL97" s="348"/>
    </row>
    <row r="98" spans="37:54" ht="13.95" customHeight="1" x14ac:dyDescent="0.25">
      <c r="AK98" s="82"/>
      <c r="AL98" s="348"/>
    </row>
    <row r="99" spans="37:54" ht="13.95" customHeight="1" x14ac:dyDescent="0.25">
      <c r="AK99" s="82"/>
      <c r="AL99" s="348"/>
    </row>
    <row r="100" spans="37:54" ht="13.95" customHeight="1" x14ac:dyDescent="0.25">
      <c r="AK100" s="82"/>
      <c r="AL100" s="348"/>
    </row>
    <row r="101" spans="37:54" ht="13.95" customHeight="1" x14ac:dyDescent="0.25">
      <c r="AK101" s="82"/>
      <c r="AL101" s="348"/>
    </row>
    <row r="102" spans="37:54" ht="13.95" customHeight="1" x14ac:dyDescent="0.25">
      <c r="AK102" s="82"/>
      <c r="AL102" s="348"/>
    </row>
    <row r="103" spans="37:54" ht="13.95" customHeight="1" x14ac:dyDescent="0.25">
      <c r="AK103" s="82"/>
      <c r="AL103" s="348"/>
    </row>
    <row r="104" spans="37:54" ht="13.95" customHeight="1" x14ac:dyDescent="0.25">
      <c r="AK104" s="82"/>
      <c r="AL104" s="348"/>
    </row>
    <row r="105" spans="37:54" ht="13.95" customHeight="1" x14ac:dyDescent="0.25">
      <c r="AK105" s="82"/>
      <c r="AL105" s="348"/>
    </row>
    <row r="106" spans="37:54" ht="13.95" customHeight="1" x14ac:dyDescent="0.25">
      <c r="AK106" s="82"/>
      <c r="AL106" s="348"/>
    </row>
    <row r="107" spans="37:54" ht="13.95" customHeight="1" x14ac:dyDescent="0.25">
      <c r="AK107" s="82"/>
      <c r="AL107" s="348"/>
    </row>
    <row r="108" spans="37:54" ht="13.95" customHeight="1" x14ac:dyDescent="0.25">
      <c r="AK108" s="82"/>
      <c r="AL108" s="348"/>
    </row>
    <row r="109" spans="37:54" ht="13.95" customHeight="1" x14ac:dyDescent="0.25">
      <c r="AK109" s="82"/>
      <c r="AL109" s="348"/>
    </row>
    <row r="110" spans="37:54" ht="13.95" customHeight="1" x14ac:dyDescent="0.25">
      <c r="AK110" s="82"/>
      <c r="AL110" s="348"/>
      <c r="BB110" s="130"/>
    </row>
    <row r="111" spans="37:54" ht="13.95" customHeight="1" x14ac:dyDescent="0.25"/>
    <row r="112" spans="37:54" ht="13.95" customHeight="1" x14ac:dyDescent="0.25"/>
    <row r="113" ht="13.95" customHeight="1" x14ac:dyDescent="0.25"/>
    <row r="114" ht="13.95" customHeight="1" x14ac:dyDescent="0.25"/>
  </sheetData>
  <sheetProtection algorithmName="SHA-512" hashValue="hebJgrqx1HzvkTYOL+7bZuu1sYsLeEaSpzkZL88nIn7ZiTAmY8MpJmR3u7lb9iRX+b6AHcnQKfluuKCeiw5WpA==" saltValue="nehVDdZvjaWRjf3YA5sPNQ==" spinCount="100000" sheet="1" objects="1" scenarios="1"/>
  <mergeCells count="57">
    <mergeCell ref="AA1:AI2"/>
    <mergeCell ref="D10:AG11"/>
    <mergeCell ref="D9:AG9"/>
    <mergeCell ref="E73:AG75"/>
    <mergeCell ref="AD45:AG45"/>
    <mergeCell ref="D28:AG29"/>
    <mergeCell ref="D53:AG54"/>
    <mergeCell ref="AD62:AG62"/>
    <mergeCell ref="AD71:AG71"/>
    <mergeCell ref="D49:AG50"/>
    <mergeCell ref="AD40:AG40"/>
    <mergeCell ref="C42:AH42"/>
    <mergeCell ref="S31:V31"/>
    <mergeCell ref="S32:V32"/>
    <mergeCell ref="S33:V33"/>
    <mergeCell ref="S34:V34"/>
    <mergeCell ref="S35:V35"/>
    <mergeCell ref="S36:V36"/>
    <mergeCell ref="S37:V37"/>
    <mergeCell ref="D67:AG69"/>
    <mergeCell ref="S40:V40"/>
    <mergeCell ref="AD44:AG44"/>
    <mergeCell ref="AD46:AG46"/>
    <mergeCell ref="AD48:AG48"/>
    <mergeCell ref="AD55:AG55"/>
    <mergeCell ref="AD56:AG56"/>
    <mergeCell ref="AD59:AG59"/>
    <mergeCell ref="AD60:AG60"/>
    <mergeCell ref="AD61:AG61"/>
    <mergeCell ref="D59:AC61"/>
    <mergeCell ref="AD47:AG47"/>
    <mergeCell ref="D44:AA47"/>
    <mergeCell ref="AD64:AG64"/>
    <mergeCell ref="X34:AG36"/>
    <mergeCell ref="X31:AG33"/>
    <mergeCell ref="AF23:AG23"/>
    <mergeCell ref="AC6:AH6"/>
    <mergeCell ref="C5:AH5"/>
    <mergeCell ref="X23:AE23"/>
    <mergeCell ref="X22:AE22"/>
    <mergeCell ref="Y24:AG24"/>
    <mergeCell ref="U23:V23"/>
    <mergeCell ref="C6:H6"/>
    <mergeCell ref="C7:H7"/>
    <mergeCell ref="U21:V21"/>
    <mergeCell ref="U22:V22"/>
    <mergeCell ref="I6:AB7"/>
    <mergeCell ref="U24:V24"/>
    <mergeCell ref="AL43:AL51"/>
    <mergeCell ref="AL52:AL65"/>
    <mergeCell ref="AL66:AL76"/>
    <mergeCell ref="AL6:AL7"/>
    <mergeCell ref="AL8:AL12"/>
    <mergeCell ref="AL13:AL19"/>
    <mergeCell ref="AL20:AL25"/>
    <mergeCell ref="AL26:AL38"/>
    <mergeCell ref="AL39:AL41"/>
  </mergeCells>
  <conditionalFormatting sqref="Q28:AG28">
    <cfRule type="expression" dxfId="37" priority="30">
      <formula>OR(AZ8&lt;&gt;BA8,AZ9&lt;&gt;BA9,AZ11&lt;&gt;BA11,AZ12&lt;&gt;BA12)</formula>
    </cfRule>
  </conditionalFormatting>
  <conditionalFormatting sqref="Q29:AG29">
    <cfRule type="expression" dxfId="36" priority="77">
      <formula>OR(AZ9&lt;&gt;BA9,AZ11&lt;&gt;BA11,AZ12&lt;&gt;BA12,AZ13&lt;&gt;BA13)</formula>
    </cfRule>
  </conditionalFormatting>
  <conditionalFormatting sqref="U23:V23">
    <cfRule type="expression" dxfId="35" priority="13">
      <formula>AND($AF$23&gt;0,OR($U$23=0,$U$23=""))</formula>
    </cfRule>
  </conditionalFormatting>
  <conditionalFormatting sqref="Y24">
    <cfRule type="expression" dxfId="34" priority="10">
      <formula>OR($U$24="",$U$24=0)</formula>
    </cfRule>
  </conditionalFormatting>
  <conditionalFormatting sqref="AF23:AG23">
    <cfRule type="expression" dxfId="33" priority="9">
      <formula>$AF$23&gt;$U$23</formula>
    </cfRule>
  </conditionalFormatting>
  <conditionalFormatting sqref="S31">
    <cfRule type="expression" dxfId="32" priority="120">
      <formula>$S$31=""</formula>
    </cfRule>
  </conditionalFormatting>
  <conditionalFormatting sqref="S40:V40">
    <cfRule type="expression" dxfId="31" priority="6">
      <formula>$S$40=""</formula>
    </cfRule>
  </conditionalFormatting>
  <conditionalFormatting sqref="AD40:AG40">
    <cfRule type="expression" dxfId="30" priority="5">
      <formula>$AD$40=""</formula>
    </cfRule>
  </conditionalFormatting>
  <conditionalFormatting sqref="AD48:AG48">
    <cfRule type="expression" dxfId="29" priority="2">
      <formula>$AD$48=""</formula>
    </cfRule>
  </conditionalFormatting>
  <conditionalFormatting sqref="AD47:AG47">
    <cfRule type="expression" dxfId="28" priority="1">
      <formula>$AD$47=""</formula>
    </cfRule>
  </conditionalFormatting>
  <dataValidations count="6">
    <dataValidation type="whole" operator="greaterThanOrEqual" allowBlank="1" showInputMessage="1" showErrorMessage="1" sqref="U22:V23" xr:uid="{6DB0F71A-7AB2-4DC8-B29E-2E750F988FF1}">
      <formula1>0</formula1>
    </dataValidation>
    <dataValidation type="whole" allowBlank="1" showInputMessage="1" showErrorMessage="1" errorTitle="Fehlerhafte Eingabe" error="Sie können nicht mehr Kinder eingeben, als nach Abschluss der Maßnahme überhaupt im Haushalt leben werden!" sqref="AF23:AG23" xr:uid="{CAB1114E-13FE-45BF-866A-3E9F04AB08A5}">
      <formula1>0</formula1>
      <formula2>MAX(0,U23)</formula2>
    </dataValidation>
    <dataValidation type="decimal" allowBlank="1" showInputMessage="1" showErrorMessage="1" sqref="S40:V40" xr:uid="{A99795B1-CAB9-4079-9A1A-5297D5EFE995}">
      <formula1>0</formula1>
      <formula2>10</formula2>
    </dataValidation>
    <dataValidation type="decimal" allowBlank="1" showInputMessage="1" showErrorMessage="1" sqref="AD40:AG40" xr:uid="{B7BEE2F0-3024-4479-A172-FADC87966EE1}">
      <formula1>0</formula1>
      <formula2>100</formula2>
    </dataValidation>
    <dataValidation type="whole" allowBlank="1" showInputMessage="1" showErrorMessage="1" sqref="U24:V24" xr:uid="{560EEE50-03FA-4613-8DBF-53C9BE1486CD}">
      <formula1>0</formula1>
      <formula2>SUM(U21:V23)</formula2>
    </dataValidation>
    <dataValidation type="decimal" operator="greaterThanOrEqual" allowBlank="1" showInputMessage="1" showErrorMessage="1" sqref="S31" xr:uid="{DB4188A9-A8A5-46F6-8F1C-D336845F471E}">
      <formula1>0</formula1>
    </dataValidation>
  </dataValidations>
  <printOptions horizontalCentered="1"/>
  <pageMargins left="0.59055118110236227" right="0.59055118110236227" top="0.39370078740157483" bottom="0.39370078740157483" header="0.19685039370078741" footer="0.19685039370078741"/>
  <pageSetup paperSize="9" scale="77" orientation="portrait" r:id="rId1"/>
  <headerFooter>
    <oddFooter>&amp;L_x000D_&amp;1#&amp;"Calibri"&amp;10&amp;K000000 intern</oddFooter>
  </headerFooter>
  <customProperties>
    <customPr name="_pios_id" r:id="rId2"/>
  </customProperties>
  <drawing r:id="rId3"/>
  <legacyDrawing r:id="rId4"/>
  <controls>
    <mc:AlternateContent xmlns:mc="http://schemas.openxmlformats.org/markup-compatibility/2006">
      <mc:Choice Requires="x14">
        <control shapeId="11270" r:id="rId5" name="cmdInfo">
          <controlPr defaultSize="0" print="0" autoLine="0" r:id="rId6">
            <anchor moveWithCells="1">
              <from>
                <xdr:col>26</xdr:col>
                <xdr:colOff>38100</xdr:colOff>
                <xdr:row>5</xdr:row>
                <xdr:rowOff>76200</xdr:rowOff>
              </from>
              <to>
                <xdr:col>27</xdr:col>
                <xdr:colOff>83820</xdr:colOff>
                <xdr:row>6</xdr:row>
                <xdr:rowOff>137160</xdr:rowOff>
              </to>
            </anchor>
          </controlPr>
        </control>
      </mc:Choice>
      <mc:Fallback>
        <control shapeId="11270" r:id="rId5" name="cmdInfo"/>
      </mc:Fallback>
    </mc:AlternateContent>
    <mc:AlternateContent xmlns:mc="http://schemas.openxmlformats.org/markup-compatibility/2006">
      <mc:Choice Requires="x14">
        <control shapeId="11271" r:id="rId7" name="cmdHome">
          <controlPr defaultSize="0" print="0" autoLine="0" r:id="rId8">
            <anchor moveWithCells="1">
              <from>
                <xdr:col>8</xdr:col>
                <xdr:colOff>0</xdr:colOff>
                <xdr:row>5</xdr:row>
                <xdr:rowOff>76200</xdr:rowOff>
              </from>
              <to>
                <xdr:col>9</xdr:col>
                <xdr:colOff>45720</xdr:colOff>
                <xdr:row>6</xdr:row>
                <xdr:rowOff>137160</xdr:rowOff>
              </to>
            </anchor>
          </controlPr>
        </control>
      </mc:Choice>
      <mc:Fallback>
        <control shapeId="11271" r:id="rId7" name="cmdHome"/>
      </mc:Fallback>
    </mc:AlternateContent>
    <mc:AlternateContent xmlns:mc="http://schemas.openxmlformats.org/markup-compatibility/2006">
      <mc:Choice Requires="x14">
        <control shapeId="11273" r:id="rId9" name="cmdHilfe">
          <controlPr defaultSize="0" print="0" autoLine="0" r:id="rId10">
            <anchor moveWithCells="1">
              <from>
                <xdr:col>9</xdr:col>
                <xdr:colOff>121920</xdr:colOff>
                <xdr:row>5</xdr:row>
                <xdr:rowOff>76200</xdr:rowOff>
              </from>
              <to>
                <xdr:col>10</xdr:col>
                <xdr:colOff>167640</xdr:colOff>
                <xdr:row>6</xdr:row>
                <xdr:rowOff>137160</xdr:rowOff>
              </to>
            </anchor>
          </controlPr>
        </control>
      </mc:Choice>
      <mc:Fallback>
        <control shapeId="11273" r:id="rId9" name="cmdHilfe"/>
      </mc:Fallback>
    </mc:AlternateContent>
    <mc:AlternateContent xmlns:mc="http://schemas.openxmlformats.org/markup-compatibility/2006">
      <mc:Choice Requires="x14">
        <control shapeId="11277" r:id="rId11" name="OptionMaßnahme1">
          <controlPr defaultSize="0" autoFill="0" autoLine="0" autoPict="0">
            <anchor moveWithCells="1">
              <from>
                <xdr:col>2</xdr:col>
                <xdr:colOff>243840</xdr:colOff>
                <xdr:row>12</xdr:row>
                <xdr:rowOff>144780</xdr:rowOff>
              </from>
              <to>
                <xdr:col>18</xdr:col>
                <xdr:colOff>76200</xdr:colOff>
                <xdr:row>14</xdr:row>
                <xdr:rowOff>30480</xdr:rowOff>
              </to>
            </anchor>
          </controlPr>
        </control>
      </mc:Choice>
    </mc:AlternateContent>
    <mc:AlternateContent xmlns:mc="http://schemas.openxmlformats.org/markup-compatibility/2006">
      <mc:Choice Requires="x14">
        <control shapeId="11278" r:id="rId12" name="OptionMaßnahme2">
          <controlPr defaultSize="0" autoFill="0" autoLine="0" autoPict="0">
            <anchor moveWithCells="1">
              <from>
                <xdr:col>2</xdr:col>
                <xdr:colOff>243840</xdr:colOff>
                <xdr:row>13</xdr:row>
                <xdr:rowOff>144780</xdr:rowOff>
              </from>
              <to>
                <xdr:col>18</xdr:col>
                <xdr:colOff>76200</xdr:colOff>
                <xdr:row>15</xdr:row>
                <xdr:rowOff>38100</xdr:rowOff>
              </to>
            </anchor>
          </controlPr>
        </control>
      </mc:Choice>
    </mc:AlternateContent>
    <mc:AlternateContent xmlns:mc="http://schemas.openxmlformats.org/markup-compatibility/2006">
      <mc:Choice Requires="x14">
        <control shapeId="11279" r:id="rId13" name="OptionMaßnahme3">
          <controlPr defaultSize="0" autoFill="0" autoLine="0" autoPict="0">
            <anchor moveWithCells="1">
              <from>
                <xdr:col>2</xdr:col>
                <xdr:colOff>243840</xdr:colOff>
                <xdr:row>14</xdr:row>
                <xdr:rowOff>144780</xdr:rowOff>
              </from>
              <to>
                <xdr:col>18</xdr:col>
                <xdr:colOff>76200</xdr:colOff>
                <xdr:row>16</xdr:row>
                <xdr:rowOff>38100</xdr:rowOff>
              </to>
            </anchor>
          </controlPr>
        </control>
      </mc:Choice>
    </mc:AlternateContent>
    <mc:AlternateContent xmlns:mc="http://schemas.openxmlformats.org/markup-compatibility/2006">
      <mc:Choice Requires="x14">
        <control shapeId="11280" r:id="rId14" name="OptionMaßnahme4">
          <controlPr defaultSize="0" autoFill="0" autoLine="0" autoPict="0">
            <anchor moveWithCells="1">
              <from>
                <xdr:col>2</xdr:col>
                <xdr:colOff>243840</xdr:colOff>
                <xdr:row>15</xdr:row>
                <xdr:rowOff>144780</xdr:rowOff>
              </from>
              <to>
                <xdr:col>18</xdr:col>
                <xdr:colOff>76200</xdr:colOff>
                <xdr:row>18</xdr:row>
                <xdr:rowOff>38100</xdr:rowOff>
              </to>
            </anchor>
          </controlPr>
        </control>
      </mc:Choice>
    </mc:AlternateContent>
    <mc:AlternateContent xmlns:mc="http://schemas.openxmlformats.org/markup-compatibility/2006">
      <mc:Choice Requires="x14">
        <control shapeId="11283" r:id="rId15" name="AuswahlMaßnahme1">
          <controlPr defaultSize="0" autoFill="0" autoLine="0" autoPict="0">
            <anchor moveWithCells="1">
              <from>
                <xdr:col>19</xdr:col>
                <xdr:colOff>236220</xdr:colOff>
                <xdr:row>12</xdr:row>
                <xdr:rowOff>144780</xdr:rowOff>
              </from>
              <to>
                <xdr:col>30</xdr:col>
                <xdr:colOff>220980</xdr:colOff>
                <xdr:row>14</xdr:row>
                <xdr:rowOff>15240</xdr:rowOff>
              </to>
            </anchor>
          </controlPr>
        </control>
      </mc:Choice>
    </mc:AlternateContent>
    <mc:AlternateContent xmlns:mc="http://schemas.openxmlformats.org/markup-compatibility/2006">
      <mc:Choice Requires="x14">
        <control shapeId="11284" r:id="rId16" name="AuswahlMaßnahme2">
          <controlPr defaultSize="0" autoFill="0" autoLine="0" autoPict="0">
            <anchor moveWithCells="1">
              <from>
                <xdr:col>19</xdr:col>
                <xdr:colOff>236220</xdr:colOff>
                <xdr:row>13</xdr:row>
                <xdr:rowOff>144780</xdr:rowOff>
              </from>
              <to>
                <xdr:col>30</xdr:col>
                <xdr:colOff>220980</xdr:colOff>
                <xdr:row>15</xdr:row>
                <xdr:rowOff>22860</xdr:rowOff>
              </to>
            </anchor>
          </controlPr>
        </control>
      </mc:Choice>
    </mc:AlternateContent>
    <mc:AlternateContent xmlns:mc="http://schemas.openxmlformats.org/markup-compatibility/2006">
      <mc:Choice Requires="x14">
        <control shapeId="11285" r:id="rId17" name="AuswahlMaßnahme3">
          <controlPr defaultSize="0" autoFill="0" autoLine="0" autoPict="0">
            <anchor moveWithCells="1">
              <from>
                <xdr:col>19</xdr:col>
                <xdr:colOff>236220</xdr:colOff>
                <xdr:row>14</xdr:row>
                <xdr:rowOff>144780</xdr:rowOff>
              </from>
              <to>
                <xdr:col>30</xdr:col>
                <xdr:colOff>220980</xdr:colOff>
                <xdr:row>16</xdr:row>
                <xdr:rowOff>22860</xdr:rowOff>
              </to>
            </anchor>
          </controlPr>
        </control>
      </mc:Choice>
    </mc:AlternateContent>
    <mc:AlternateContent xmlns:mc="http://schemas.openxmlformats.org/markup-compatibility/2006">
      <mc:Choice Requires="x14">
        <control shapeId="11287" r:id="rId18" name="AuswahlMaßnahme4">
          <controlPr defaultSize="0" autoFill="0" autoLine="0" autoPict="0">
            <anchor moveWithCells="1">
              <from>
                <xdr:col>19</xdr:col>
                <xdr:colOff>236220</xdr:colOff>
                <xdr:row>15</xdr:row>
                <xdr:rowOff>144780</xdr:rowOff>
              </from>
              <to>
                <xdr:col>30</xdr:col>
                <xdr:colOff>220980</xdr:colOff>
                <xdr:row>18</xdr:row>
                <xdr:rowOff>22860</xdr:rowOff>
              </to>
            </anchor>
          </controlPr>
        </control>
      </mc:Choice>
    </mc:AlternateContent>
    <mc:AlternateContent xmlns:mc="http://schemas.openxmlformats.org/markup-compatibility/2006">
      <mc:Choice Requires="x14">
        <control shapeId="11290" r:id="rId19" name="AuswahlAbzüge1">
          <controlPr defaultSize="0" autoFill="0" autoLine="0" autoPict="0">
            <anchor moveWithCells="1">
              <from>
                <xdr:col>2</xdr:col>
                <xdr:colOff>243840</xdr:colOff>
                <xdr:row>30</xdr:row>
                <xdr:rowOff>144780</xdr:rowOff>
              </from>
              <to>
                <xdr:col>15</xdr:col>
                <xdr:colOff>137160</xdr:colOff>
                <xdr:row>32</xdr:row>
                <xdr:rowOff>22860</xdr:rowOff>
              </to>
            </anchor>
          </controlPr>
        </control>
      </mc:Choice>
    </mc:AlternateContent>
    <mc:AlternateContent xmlns:mc="http://schemas.openxmlformats.org/markup-compatibility/2006">
      <mc:Choice Requires="x14">
        <control shapeId="11291" r:id="rId20" name="AuswahlAbzüge2">
          <controlPr defaultSize="0" autoFill="0" autoLine="0" autoPict="0">
            <anchor moveWithCells="1">
              <from>
                <xdr:col>2</xdr:col>
                <xdr:colOff>243840</xdr:colOff>
                <xdr:row>31</xdr:row>
                <xdr:rowOff>144780</xdr:rowOff>
              </from>
              <to>
                <xdr:col>15</xdr:col>
                <xdr:colOff>137160</xdr:colOff>
                <xdr:row>33</xdr:row>
                <xdr:rowOff>22860</xdr:rowOff>
              </to>
            </anchor>
          </controlPr>
        </control>
      </mc:Choice>
    </mc:AlternateContent>
    <mc:AlternateContent xmlns:mc="http://schemas.openxmlformats.org/markup-compatibility/2006">
      <mc:Choice Requires="x14">
        <control shapeId="11292" r:id="rId21" name="AuswahlAbzüge3">
          <controlPr defaultSize="0" autoFill="0" autoLine="0" autoPict="0">
            <anchor moveWithCells="1">
              <from>
                <xdr:col>2</xdr:col>
                <xdr:colOff>243840</xdr:colOff>
                <xdr:row>32</xdr:row>
                <xdr:rowOff>144780</xdr:rowOff>
              </from>
              <to>
                <xdr:col>15</xdr:col>
                <xdr:colOff>137160</xdr:colOff>
                <xdr:row>34</xdr:row>
                <xdr:rowOff>22860</xdr:rowOff>
              </to>
            </anchor>
          </controlPr>
        </control>
      </mc:Choice>
    </mc:AlternateContent>
    <mc:AlternateContent xmlns:mc="http://schemas.openxmlformats.org/markup-compatibility/2006">
      <mc:Choice Requires="x14">
        <control shapeId="11293" r:id="rId22" name="AuswahlAbzüge4">
          <controlPr defaultSize="0" autoFill="0" autoLine="0" autoPict="0">
            <anchor moveWithCells="1">
              <from>
                <xdr:col>2</xdr:col>
                <xdr:colOff>243840</xdr:colOff>
                <xdr:row>33</xdr:row>
                <xdr:rowOff>144780</xdr:rowOff>
              </from>
              <to>
                <xdr:col>15</xdr:col>
                <xdr:colOff>137160</xdr:colOff>
                <xdr:row>35</xdr:row>
                <xdr:rowOff>22860</xdr:rowOff>
              </to>
            </anchor>
          </controlPr>
        </control>
      </mc:Choice>
    </mc:AlternateContent>
    <mc:AlternateContent xmlns:mc="http://schemas.openxmlformats.org/markup-compatibility/2006">
      <mc:Choice Requires="x14">
        <control shapeId="11295" r:id="rId23" name="AuswahlBehindertenzuschlag">
          <controlPr defaultSize="0" autoFill="0" autoLine="0" autoPict="0">
            <anchor moveWithCells="1">
              <from>
                <xdr:col>22</xdr:col>
                <xdr:colOff>243840</xdr:colOff>
                <xdr:row>23</xdr:row>
                <xdr:rowOff>22860</xdr:rowOff>
              </from>
              <to>
                <xdr:col>33</xdr:col>
                <xdr:colOff>0</xdr:colOff>
                <xdr:row>23</xdr:row>
                <xdr:rowOff>160020</xdr:rowOff>
              </to>
            </anchor>
          </controlPr>
        </control>
      </mc:Choice>
    </mc:AlternateContent>
    <mc:AlternateContent xmlns:mc="http://schemas.openxmlformats.org/markup-compatibility/2006">
      <mc:Choice Requires="x14">
        <control shapeId="11303" r:id="rId24" name="AuswahlMaßnahme5">
          <controlPr defaultSize="0" autoFill="0" autoLine="0" autoPict="0">
            <anchor moveWithCells="1">
              <from>
                <xdr:col>19</xdr:col>
                <xdr:colOff>236220</xdr:colOff>
                <xdr:row>16</xdr:row>
                <xdr:rowOff>144780</xdr:rowOff>
              </from>
              <to>
                <xdr:col>30</xdr:col>
                <xdr:colOff>220980</xdr:colOff>
                <xdr:row>19</xdr:row>
                <xdr:rowOff>22860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expression" priority="19" id="{00000000-000E-0000-0200-000008000000}">
            <xm:f>Daten!$D$16&lt;&gt;Daten!$E$16</xm:f>
            <x14:dxf>
              <fill>
                <patternFill>
                  <bgColor theme="9" tint="0.79998168889431442"/>
                </patternFill>
              </fill>
            </x14:dxf>
          </x14:cfRule>
          <xm:sqref>S40:V40</xm:sqref>
        </x14:conditionalFormatting>
        <x14:conditionalFormatting xmlns:xm="http://schemas.microsoft.com/office/excel/2006/main">
          <x14:cfRule type="expression" priority="18" id="{00000000-000E-0000-0200-000007000000}">
            <xm:f>Daten!$D$17&lt;&gt;Daten!$E$17</xm:f>
            <x14:dxf>
              <fill>
                <patternFill>
                  <bgColor theme="9" tint="0.79998168889431442"/>
                </patternFill>
              </fill>
            </x14:dxf>
          </x14:cfRule>
          <xm:sqref>AD40:AG40</xm:sqref>
        </x14:conditionalFormatting>
        <x14:conditionalFormatting xmlns:xm="http://schemas.microsoft.com/office/excel/2006/main">
          <x14:cfRule type="expression" priority="52" id="{CA6D309D-CA01-4EFA-8F92-E678037CF467}">
            <xm:f>Daten!$D$30&lt;&gt;Daten!$E$30</xm:f>
            <x14:dxf>
              <font>
                <b/>
                <i val="0"/>
                <color rgb="FFBE0F34"/>
              </font>
            </x14:dxf>
          </x14:cfRule>
          <xm:sqref>D53:AG54 D67:AG68</xm:sqref>
        </x14:conditionalFormatting>
        <x14:conditionalFormatting xmlns:xm="http://schemas.microsoft.com/office/excel/2006/main">
          <x14:cfRule type="expression" priority="61" id="{0A533D43-164F-4E4B-B9E2-962788698B79}">
            <xm:f>Daten!$D$8&lt;&gt;Daten!$E$8</xm:f>
            <x14:dxf>
              <font>
                <color rgb="FFBE0F34"/>
              </font>
            </x14:dxf>
          </x14:cfRule>
          <xm:sqref>D22</xm:sqref>
        </x14:conditionalFormatting>
        <x14:conditionalFormatting xmlns:xm="http://schemas.microsoft.com/office/excel/2006/main">
          <x14:cfRule type="expression" priority="62" id="{6C25056B-F0D7-47A9-84AB-EAF358E050B6}">
            <xm:f>Daten!$D$9&lt;&gt;Daten!$E$9</xm:f>
            <x14:dxf>
              <font>
                <color rgb="FFBE0F34"/>
              </font>
            </x14:dxf>
          </x14:cfRule>
          <xm:sqref>D23</xm:sqref>
        </x14:conditionalFormatting>
        <x14:conditionalFormatting xmlns:xm="http://schemas.microsoft.com/office/excel/2006/main">
          <x14:cfRule type="expression" priority="64" id="{2276C5EC-111E-44F1-ADF7-C4EB050FC0F7}">
            <xm:f>Daten!$D$11&lt;&gt;Daten!$E$11</xm:f>
            <x14:dxf>
              <font>
                <color rgb="FFBE0F34"/>
              </font>
            </x14:dxf>
          </x14:cfRule>
          <xm:sqref>D24</xm:sqref>
        </x14:conditionalFormatting>
        <x14:conditionalFormatting xmlns:xm="http://schemas.microsoft.com/office/excel/2006/main">
          <x14:cfRule type="expression" priority="68" id="{F13AD7FC-2E5D-4943-A174-7883AC0AB515}">
            <xm:f>OR(Daten!D8&lt;&gt;Daten!E8,Daten!D9&lt;&gt;Daten!E9,Daten!D10&lt;&gt;Daten!E10,Daten!D11&lt;&gt;Daten!E11)</xm:f>
            <x14:dxf>
              <font>
                <color rgb="FFBE0F34"/>
              </font>
            </x14:dxf>
          </x14:cfRule>
          <xm:sqref>D28:D29</xm:sqref>
        </x14:conditionalFormatting>
        <x14:conditionalFormatting xmlns:xm="http://schemas.microsoft.com/office/excel/2006/main">
          <x14:cfRule type="expression" priority="96" id="{F13AD7FC-2E5D-4943-A174-7883AC0AB515}">
            <xm:f>OR(Daten!E8&lt;&gt;Daten!#REF!,Daten!E9&lt;&gt;Daten!#REF!,Daten!E10&lt;&gt;Daten!#REF!,Daten!E11&lt;&gt;Daten!#REF!)</xm:f>
            <x14:dxf>
              <font>
                <color rgb="FFBE0F34"/>
              </font>
            </x14:dxf>
          </x14:cfRule>
          <xm:sqref>E28:F28</xm:sqref>
        </x14:conditionalFormatting>
        <x14:conditionalFormatting xmlns:xm="http://schemas.microsoft.com/office/excel/2006/main">
          <x14:cfRule type="expression" priority="98" id="{F13AD7FC-2E5D-4943-A174-7883AC0AB515}">
            <xm:f>OR(Daten!F9&lt;&gt;Daten!#REF!,Daten!F10&lt;&gt;Daten!#REF!,Daten!F11&lt;&gt;Daten!#REF!,Daten!F12&lt;&gt;Daten!#REF!)</xm:f>
            <x14:dxf>
              <font>
                <color rgb="FFBE0F34"/>
              </font>
            </x14:dxf>
          </x14:cfRule>
          <xm:sqref>F29</xm:sqref>
        </x14:conditionalFormatting>
        <x14:conditionalFormatting xmlns:xm="http://schemas.microsoft.com/office/excel/2006/main">
          <x14:cfRule type="expression" priority="101" id="{9F745F46-863E-4E9A-BE0E-9DC5C5E19878}">
            <xm:f>Daten!#REF!&lt;&gt;Daten!#REF!</xm:f>
            <x14:dxf>
              <border>
                <bottom/>
                <vertical/>
                <horizontal/>
              </border>
            </x14:dxf>
          </x14:cfRule>
          <xm:sqref>C51:AH51 C65:AH65</xm:sqref>
        </x14:conditionalFormatting>
        <x14:conditionalFormatting xmlns:xm="http://schemas.microsoft.com/office/excel/2006/main">
          <x14:cfRule type="expression" priority="104" id="{F13AD7FC-2E5D-4943-A174-7883AC0AB515}">
            <xm:f>OR(Daten!E9&lt;&gt;Daten!#REF!,Daten!E10&lt;&gt;Daten!#REF!,Daten!E11&lt;&gt;Daten!#REF!,Daten!#REF!&lt;&gt;Daten!#REF!)</xm:f>
            <x14:dxf>
              <font>
                <color rgb="FFBE0F34"/>
              </font>
            </x14:dxf>
          </x14:cfRule>
          <xm:sqref>E29</xm:sqref>
        </x14:conditionalFormatting>
        <x14:conditionalFormatting xmlns:xm="http://schemas.microsoft.com/office/excel/2006/main">
          <x14:cfRule type="expression" priority="8" id="{157E9A5B-0D07-4EA3-A318-16E21300068A}">
            <xm:f>Daten!$F$2=TRUE</xm:f>
            <x14:dxf>
              <fill>
                <patternFill>
                  <bgColor theme="0"/>
                </patternFill>
              </fill>
            </x14:dxf>
          </x14:cfRule>
          <xm:sqref>C38:AH41 C31:S37 W37:AH37 W31:X31 W32:W33 W34:X34 W35:W36 AH31:AH36 C8:AH8 C12:AH30 C11 C9:D10 AH9:AH11</xm:sqref>
        </x14:conditionalFormatting>
        <x14:conditionalFormatting xmlns:xm="http://schemas.microsoft.com/office/excel/2006/main">
          <x14:cfRule type="expression" priority="7" id="{3C005EA4-52A7-4D49-8E6F-8C65EAC82DCF}">
            <xm:f>Daten!$F$2=TRUE</xm:f>
            <x14:dxf>
              <fill>
                <patternFill patternType="solid">
                  <bgColor theme="0"/>
                </patternFill>
              </fill>
            </x14:dxf>
          </x14:cfRule>
          <xm:sqref>C43:AH46 C49:D49 C50 AH49:AH50 C48:AH48 C47 AH47 AC47:AD47 C65:AH76 C64:AC64 AH64 C51:AH63</xm:sqref>
        </x14:conditionalFormatting>
        <x14:conditionalFormatting xmlns:xm="http://schemas.microsoft.com/office/excel/2006/main">
          <x14:cfRule type="expression" priority="152" id="{DD4F5460-2C2B-4543-9968-D1E103CA89A7}">
            <xm:f>Daten!$J$9=TRUE</xm:f>
            <x14:dxf>
              <font>
                <color theme="4" tint="0.39994506668294322"/>
              </font>
            </x14:dxf>
          </x14:cfRule>
          <xm:sqref>V17:V18</xm:sqref>
        </x14:conditionalFormatting>
        <x14:conditionalFormatting xmlns:xm="http://schemas.microsoft.com/office/excel/2006/main">
          <x14:cfRule type="expression" priority="3" id="{35637CF2-6D28-4A2E-A82B-C67A3C8B49FA}">
            <xm:f>Daten!$F$2=TRUE</xm:f>
            <x14:dxf>
              <fill>
                <patternFill patternType="solid">
                  <bgColor theme="0"/>
                </patternFill>
              </fill>
            </x14:dxf>
          </x14:cfRule>
          <xm:sqref>AD64:AG64</xm:sqref>
        </x14:conditionalFormatting>
        <x14:conditionalFormatting xmlns:xm="http://schemas.microsoft.com/office/excel/2006/main">
          <x14:cfRule type="expression" priority="332" id="{F13AD7FC-2E5D-4943-A174-7883AC0AB515}">
            <xm:f>OR(Daten!#REF!&lt;&gt;Daten!#REF!,Daten!L10&lt;&gt;Daten!#REF!,Daten!L11&lt;&gt;Daten!#REF!,Daten!L12&lt;&gt;Daten!#REF!)</xm:f>
            <x14:dxf>
              <font>
                <color rgb="FFBE0F34"/>
              </font>
            </x14:dxf>
          </x14:cfRule>
          <xm:sqref>L29:N29</xm:sqref>
        </x14:conditionalFormatting>
        <x14:conditionalFormatting xmlns:xm="http://schemas.microsoft.com/office/excel/2006/main">
          <x14:cfRule type="expression" priority="333" id="{F13AD7FC-2E5D-4943-A174-7883AC0AB515}">
            <xm:f>OR(Daten!G8&lt;&gt;Daten!#REF!,Daten!G10&lt;&gt;Daten!#REF!,Daten!G11&lt;&gt;Daten!#REF!,Daten!G12&lt;&gt;Daten!#REF!)</xm:f>
            <x14:dxf>
              <font>
                <color rgb="FFBE0F34"/>
              </font>
            </x14:dxf>
          </x14:cfRule>
          <xm:sqref>G29:J29</xm:sqref>
        </x14:conditionalFormatting>
        <x14:conditionalFormatting xmlns:xm="http://schemas.microsoft.com/office/excel/2006/main">
          <x14:cfRule type="expression" priority="334" id="{F13AD7FC-2E5D-4943-A174-7883AC0AB515}">
            <xm:f>OR(Daten!L8&lt;&gt;Daten!#REF!,Daten!J9&lt;&gt;Daten!#REF!,Daten!L10&lt;&gt;Daten!#REF!,Daten!L11&lt;&gt;Daten!#REF!)</xm:f>
            <x14:dxf>
              <font>
                <color rgb="FFBE0F34"/>
              </font>
            </x14:dxf>
          </x14:cfRule>
          <xm:sqref>L28</xm:sqref>
        </x14:conditionalFormatting>
        <x14:conditionalFormatting xmlns:xm="http://schemas.microsoft.com/office/excel/2006/main">
          <x14:cfRule type="expression" priority="335" id="{F13AD7FC-2E5D-4943-A174-7883AC0AB515}">
            <xm:f>OR(Daten!G9&lt;&gt;Daten!#REF!,Daten!G8&lt;&gt;Daten!#REF!,Daten!G10&lt;&gt;Daten!#REF!,Daten!G11&lt;&gt;Daten!#REF!)</xm:f>
            <x14:dxf>
              <font>
                <color rgb="FFBE0F34"/>
              </font>
            </x14:dxf>
          </x14:cfRule>
          <xm:sqref>G28:J28</xm:sqref>
        </x14:conditionalFormatting>
        <x14:conditionalFormatting xmlns:xm="http://schemas.microsoft.com/office/excel/2006/main">
          <x14:cfRule type="expression" priority="336" id="{F13AD7FC-2E5D-4943-A174-7883AC0AB515}">
            <xm:f>OR(Daten!M8&lt;&gt;Daten!#REF!,Daten!#REF!&lt;&gt;Daten!#REF!,Daten!M10&lt;&gt;Daten!#REF!,Daten!M11&lt;&gt;Daten!#REF!)</xm:f>
            <x14:dxf>
              <font>
                <color rgb="FFBE0F34"/>
              </font>
            </x14:dxf>
          </x14:cfRule>
          <xm:sqref>M28:N28</xm:sqref>
        </x14:conditionalFormatting>
        <x14:conditionalFormatting xmlns:xm="http://schemas.microsoft.com/office/excel/2006/main">
          <x14:cfRule type="expression" priority="337" id="{F13AD7FC-2E5D-4943-A174-7883AC0AB515}">
            <xm:f>OR(Daten!K8&lt;&gt;Daten!#REF!,Daten!K9&lt;&gt;Daten!#REF!,Daten!K10&lt;&gt;Daten!#REF!,Daten!K11&lt;&gt;Daten!#REF!)</xm:f>
            <x14:dxf>
              <font>
                <color rgb="FFBE0F34"/>
              </font>
            </x14:dxf>
          </x14:cfRule>
          <xm:sqref>K28:K29 O28:O29</xm:sqref>
        </x14:conditionalFormatting>
        <x14:conditionalFormatting xmlns:xm="http://schemas.microsoft.com/office/excel/2006/main">
          <x14:cfRule type="expression" priority="339" id="{F13AD7FC-2E5D-4943-A174-7883AC0AB515}">
            <xm:f>OR(Daten!#REF!&lt;&gt;AZ8,Daten!#REF!&lt;&gt;AZ9,Daten!#REF!&lt;&gt;AZ11,Daten!#REF!&lt;&gt;AZ12)</xm:f>
            <x14:dxf>
              <font>
                <color rgb="FFBE0F34"/>
              </font>
            </x14:dxf>
          </x14:cfRule>
          <xm:sqref>P28</xm:sqref>
        </x14:conditionalFormatting>
        <x14:conditionalFormatting xmlns:xm="http://schemas.microsoft.com/office/excel/2006/main">
          <x14:cfRule type="expression" priority="340" id="{F13AD7FC-2E5D-4943-A174-7883AC0AB515}">
            <xm:f>OR(Daten!#REF!&lt;&gt;AZ9,Daten!#REF!&lt;&gt;AZ11,Daten!#REF!&lt;&gt;AZ12,Daten!#REF!&lt;&gt;AZ13)</xm:f>
            <x14:dxf>
              <font>
                <color rgb="FFBE0F34"/>
              </font>
            </x14:dxf>
          </x14:cfRule>
          <xm:sqref>P29</xm:sqref>
        </x14:conditionalFormatting>
        <x14:conditionalFormatting xmlns:xm="http://schemas.microsoft.com/office/excel/2006/main">
          <x14:cfRule type="expression" priority="345" id="{A40C1C9F-9AD5-4459-990C-B15D418D5FE5}">
            <xm:f>OR(Daten!$J$34=FALSE,Daten!$D$30&lt;&gt;Daten!$E$30)</xm:f>
            <x14:dxf>
              <border>
                <left/>
                <right/>
                <top/>
                <bottom/>
                <vertical/>
                <horizontal/>
              </border>
            </x14:dxf>
          </x14:cfRule>
          <xm:sqref>AD71:AG71 AD55:AG57</xm:sqref>
        </x14:conditionalFormatting>
        <x14:conditionalFormatting xmlns:xm="http://schemas.microsoft.com/office/excel/2006/main">
          <x14:cfRule type="expression" priority="347" id="{FF468C8F-67FB-4F47-B86B-7B361B01F8ED}">
            <xm:f>OR(Daten!$J$34=FALSE,Daten!$J$36=FALSE)</xm:f>
            <x14:dxf>
              <font>
                <b/>
                <i val="0"/>
                <color rgb="FFBE0F34"/>
              </font>
            </x14:dxf>
          </x14:cfRule>
          <xm:sqref>D44:AB46</xm:sqref>
        </x14:conditionalFormatting>
        <x14:conditionalFormatting xmlns:xm="http://schemas.microsoft.com/office/excel/2006/main">
          <x14:cfRule type="expression" priority="348" id="{74105D54-2BD7-4CE3-BA3B-B64CC76D2EDF}">
            <xm:f>OR(Daten!$J$34=FALSE,Daten!$J$36=FALSE)</xm:f>
            <x14:dxf>
              <border>
                <left/>
                <right/>
                <top/>
                <bottom/>
                <vertical/>
                <horizontal/>
              </border>
            </x14:dxf>
          </x14:cfRule>
          <xm:sqref>AD44:AG44 AD46:AG46 AD45 AD48:AG48 AD47</xm:sqref>
        </x14:conditionalFormatting>
        <x14:conditionalFormatting xmlns:xm="http://schemas.microsoft.com/office/excel/2006/main">
          <x14:cfRule type="expression" priority="353" id="{5051A9D9-E4D3-449F-9719-5E337A8BC405}">
            <xm:f>OR(Daten!$J$34=FALSE,Daten!$D$30&lt;&gt;Daten!$E$30,$AD$55&lt;$AD$56)</xm:f>
            <x14:dxf>
              <border>
                <left/>
                <right/>
                <top/>
                <bottom/>
                <vertical/>
                <horizontal/>
              </border>
            </x14:dxf>
          </x14:cfRule>
          <xm:sqref>AD59:AG64</xm:sqref>
        </x14:conditionalFormatting>
        <x14:conditionalFormatting xmlns:xm="http://schemas.microsoft.com/office/excel/2006/main">
          <x14:cfRule type="expression" priority="354" id="{8B9278E9-5E49-41DC-B880-D3363A7CBF59}">
            <xm:f>OR(Daten!$J$34=FALSE,Daten!$J$36=FALSE)</xm:f>
            <x14:dxf>
              <border>
                <left/>
                <right style="thin">
                  <color auto="1"/>
                </right>
                <top/>
                <bottom/>
                <vertical/>
                <horizontal/>
              </border>
            </x14:dxf>
          </x14:cfRule>
          <xm:sqref>AH44:AH50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04">
    <pageSetUpPr autoPageBreaks="0" fitToPage="1"/>
  </sheetPr>
  <dimension ref="B1:R153"/>
  <sheetViews>
    <sheetView showGridLines="0" showRowColHeaders="0" workbookViewId="0">
      <pane ySplit="3" topLeftCell="A4" activePane="bottomLeft" state="frozen"/>
      <selection pane="bottomLeft" activeCell="A4" sqref="A4"/>
    </sheetView>
  </sheetViews>
  <sheetFormatPr baseColWidth="10" defaultColWidth="10.19921875" defaultRowHeight="18" customHeight="1" x14ac:dyDescent="0.25"/>
  <cols>
    <col min="1" max="1" width="4.59765625" style="28" customWidth="1"/>
    <col min="2" max="7" width="20.59765625" style="157" customWidth="1"/>
    <col min="8" max="9" width="20.59765625" style="159" customWidth="1"/>
    <col min="10" max="10" width="20.59765625" style="160" customWidth="1"/>
    <col min="11" max="11" width="4.59765625" style="157" customWidth="1"/>
    <col min="12" max="17" width="10" style="157" customWidth="1"/>
    <col min="18" max="18" width="10.19921875" style="157"/>
    <col min="19" max="16384" width="10.19921875" style="28"/>
  </cols>
  <sheetData>
    <row r="1" spans="2:18" ht="18" customHeight="1" x14ac:dyDescent="0.25">
      <c r="B1" s="28"/>
      <c r="C1" s="28"/>
      <c r="D1" s="28"/>
      <c r="E1" s="28"/>
      <c r="F1" s="28"/>
      <c r="G1" s="28"/>
      <c r="H1" s="28"/>
      <c r="I1" s="28"/>
      <c r="J1" s="28"/>
      <c r="K1" s="28"/>
      <c r="L1" s="28"/>
      <c r="M1" s="28"/>
      <c r="N1" s="28"/>
      <c r="O1" s="28"/>
      <c r="P1" s="28"/>
      <c r="Q1" s="28"/>
      <c r="R1" s="28"/>
    </row>
    <row r="2" spans="2:18" ht="18" customHeight="1" x14ac:dyDescent="0.25">
      <c r="B2" s="471" t="s">
        <v>12</v>
      </c>
      <c r="C2" s="472"/>
      <c r="D2" s="216" t="b">
        <v>1</v>
      </c>
      <c r="E2" s="221" t="s">
        <v>174</v>
      </c>
      <c r="F2" s="217" t="b">
        <v>0</v>
      </c>
      <c r="G2" s="340" t="s">
        <v>231</v>
      </c>
      <c r="H2" s="447" t="s">
        <v>158</v>
      </c>
      <c r="I2" s="151" t="b">
        <v>1</v>
      </c>
      <c r="J2" s="151" t="s">
        <v>160</v>
      </c>
      <c r="K2" s="28"/>
      <c r="L2" s="28"/>
      <c r="M2" s="28"/>
      <c r="N2" s="28"/>
      <c r="O2" s="28"/>
      <c r="P2" s="28"/>
      <c r="Q2" s="28"/>
      <c r="R2" s="28"/>
    </row>
    <row r="3" spans="2:18" ht="18" customHeight="1" x14ac:dyDescent="0.25">
      <c r="B3" s="473" t="s">
        <v>11</v>
      </c>
      <c r="C3" s="473"/>
      <c r="D3" s="218" t="s">
        <v>78</v>
      </c>
      <c r="E3" s="231" t="s">
        <v>182</v>
      </c>
      <c r="F3" s="256"/>
      <c r="G3" s="210" t="b">
        <v>0</v>
      </c>
      <c r="H3" s="447"/>
      <c r="I3" s="151" t="b">
        <v>0</v>
      </c>
      <c r="J3" s="151" t="s">
        <v>161</v>
      </c>
      <c r="K3" s="28"/>
      <c r="L3" s="28"/>
      <c r="M3" s="28"/>
      <c r="N3" s="28"/>
      <c r="O3" s="28"/>
      <c r="P3" s="28"/>
      <c r="Q3" s="28"/>
      <c r="R3" s="28"/>
    </row>
    <row r="4" spans="2:18" ht="18" customHeight="1" x14ac:dyDescent="0.25">
      <c r="B4" s="162"/>
      <c r="C4" s="162"/>
      <c r="D4" s="162"/>
      <c r="E4" s="162"/>
      <c r="G4" s="127"/>
      <c r="H4" s="163"/>
      <c r="I4" s="163"/>
      <c r="J4" s="161"/>
    </row>
    <row r="5" spans="2:18" ht="18" customHeight="1" x14ac:dyDescent="0.25">
      <c r="B5" s="439" t="s">
        <v>48</v>
      </c>
      <c r="C5" s="440"/>
      <c r="D5" s="440"/>
      <c r="E5" s="441"/>
      <c r="G5" s="279" t="s">
        <v>54</v>
      </c>
      <c r="H5" s="263"/>
      <c r="I5" s="264"/>
      <c r="J5" s="219">
        <v>1</v>
      </c>
    </row>
    <row r="6" spans="2:18" ht="18" customHeight="1" x14ac:dyDescent="0.25">
      <c r="B6" s="474" t="s">
        <v>49</v>
      </c>
      <c r="C6" s="475"/>
      <c r="D6" s="164" t="s">
        <v>0</v>
      </c>
      <c r="E6" s="164" t="s">
        <v>1</v>
      </c>
      <c r="F6" s="127"/>
      <c r="G6" s="280" t="s">
        <v>107</v>
      </c>
      <c r="H6" s="276"/>
      <c r="I6" s="260"/>
      <c r="J6" s="220" t="b">
        <f>IF(J5=1,TRUE,FALSE)</f>
        <v>1</v>
      </c>
    </row>
    <row r="7" spans="2:18" ht="18" customHeight="1" x14ac:dyDescent="0.25">
      <c r="B7" s="459" t="s">
        <v>79</v>
      </c>
      <c r="C7" s="460"/>
      <c r="D7" s="122" t="b">
        <v>1</v>
      </c>
      <c r="E7" s="123" t="b">
        <f>IF(D7=FALSE,FALSE,IF(OR(J6=TRUE,J7=TRUE,J9=TRUE,J8=TRUE),TRUE,FALSE))</f>
        <v>1</v>
      </c>
      <c r="F7" s="163"/>
      <c r="G7" s="280" t="s">
        <v>108</v>
      </c>
      <c r="H7" s="276"/>
      <c r="I7" s="260"/>
      <c r="J7" s="220" t="b">
        <f>IF(J5=2,TRUE,FALSE)</f>
        <v>0</v>
      </c>
    </row>
    <row r="8" spans="2:18" ht="18" customHeight="1" x14ac:dyDescent="0.25">
      <c r="B8" s="459" t="s">
        <v>35</v>
      </c>
      <c r="C8" s="460"/>
      <c r="D8" s="123" t="b">
        <f>IF(Berechnung!U22&lt;&gt;"",TRUE,FALSE)</f>
        <v>0</v>
      </c>
      <c r="E8" s="123" t="b">
        <f>IF(D8=FALSE,FALSE,IF(AND(D8=TRUE,Berechnung!U22&lt;&gt;"",ISNUMBER(Berechnung!U22),Berechnung!U22&gt;=0,Berechnung!U22&lt;=1),TRUE,FALSE))</f>
        <v>0</v>
      </c>
      <c r="F8" s="163"/>
      <c r="G8" s="280" t="s">
        <v>109</v>
      </c>
      <c r="H8" s="276"/>
      <c r="I8" s="260"/>
      <c r="J8" s="220" t="b">
        <f>IF(J5=3,TRUE,FALSE)</f>
        <v>0</v>
      </c>
    </row>
    <row r="9" spans="2:18" ht="18" customHeight="1" x14ac:dyDescent="0.25">
      <c r="B9" s="459" t="s">
        <v>42</v>
      </c>
      <c r="C9" s="460"/>
      <c r="D9" s="123" t="b">
        <f>IF(Berechnung!U23&lt;&gt;"",TRUE,FALSE)</f>
        <v>0</v>
      </c>
      <c r="E9" s="123" t="b">
        <f>IF(D9=FALSE,FALSE,IF(AND(D9=TRUE,Berechnung!U23&lt;&gt;"",ISNUMBER(Berechnung!U23),Berechnung!U23&gt;=0),TRUE,FALSE))</f>
        <v>0</v>
      </c>
      <c r="F9" s="165"/>
      <c r="G9" s="280" t="s">
        <v>172</v>
      </c>
      <c r="H9" s="276"/>
      <c r="I9" s="260"/>
      <c r="J9" s="220" t="b">
        <f>IF(J5=4,TRUE,FALSE)</f>
        <v>0</v>
      </c>
    </row>
    <row r="10" spans="2:18" ht="18" customHeight="1" x14ac:dyDescent="0.25">
      <c r="B10" s="459" t="s">
        <v>50</v>
      </c>
      <c r="C10" s="460"/>
      <c r="D10" s="123" t="b">
        <f>IF(Berechnung!AF23&lt;&gt;"",TRUE,FALSE)</f>
        <v>0</v>
      </c>
      <c r="E10" s="123" t="b">
        <f>IF(D10=FALSE,FALSE,IF(AND(D10=TRUE,Berechnung!AF23&lt;&gt;"",ISNUMBER(Berechnung!AF23),Berechnung!AF23&gt;=0,Berechnung!AF23&lt;=Berechnung!U23),TRUE,FALSE))</f>
        <v>0</v>
      </c>
      <c r="F10" s="127"/>
      <c r="G10" s="280" t="s">
        <v>110</v>
      </c>
      <c r="H10" s="276"/>
      <c r="I10" s="260"/>
      <c r="J10" s="154" t="b">
        <v>0</v>
      </c>
    </row>
    <row r="11" spans="2:18" ht="18" customHeight="1" x14ac:dyDescent="0.25">
      <c r="B11" s="459" t="s">
        <v>34</v>
      </c>
      <c r="C11" s="460"/>
      <c r="D11" s="123" t="b">
        <f>IF(Berechnung!U24&lt;&gt;"",TRUE,FALSE)</f>
        <v>0</v>
      </c>
      <c r="E11" s="123" t="b">
        <f>IF(D11=FALSE,FALSE,IF(AND(D11=TRUE,Berechnung!U24&lt;&gt;"",ISNUMBER(Berechnung!U24),Berechnung!U24&gt;=0,Berechnung!U24&lt;=SUM(Berechnung!U21:V23)),TRUE,FALSE))</f>
        <v>0</v>
      </c>
      <c r="F11" s="127"/>
      <c r="G11" s="281" t="s">
        <v>111</v>
      </c>
      <c r="H11" s="268"/>
      <c r="I11" s="269"/>
      <c r="J11" s="267"/>
    </row>
    <row r="12" spans="2:18" ht="18" customHeight="1" x14ac:dyDescent="0.25">
      <c r="B12" s="459" t="s">
        <v>190</v>
      </c>
      <c r="C12" s="460"/>
      <c r="D12" s="123" t="b">
        <v>1</v>
      </c>
      <c r="E12" s="123" t="b">
        <f>IF(D12=FALSE,FALSE,IF(AND(Berechnung!S31&lt;&gt;"",ISNUMBER(Berechnung!S31),Berechnung!S31&gt;=0),TRUE,FALSE))</f>
        <v>0</v>
      </c>
      <c r="F12" s="127"/>
      <c r="G12" s="282" t="s">
        <v>112</v>
      </c>
      <c r="H12" s="277"/>
      <c r="I12" s="278"/>
      <c r="J12" s="156" t="b">
        <f>IF(AND(J45=TRUE,OR(J6=TRUE,J7=TRUE)),TRUE,FALSE)</f>
        <v>0</v>
      </c>
    </row>
    <row r="13" spans="2:18" ht="18" customHeight="1" x14ac:dyDescent="0.25">
      <c r="B13" s="459" t="s">
        <v>164</v>
      </c>
      <c r="C13" s="460"/>
      <c r="D13" s="123" t="b">
        <f>IF($E$12=FALSE,FALSE,TRUE)</f>
        <v>0</v>
      </c>
      <c r="E13" s="123" t="b">
        <f>IF(D13=FALSE,FALSE,IF(Berechnung!S33="",FALSE,TRUE))</f>
        <v>0</v>
      </c>
      <c r="F13" s="127"/>
      <c r="G13" s="280" t="s">
        <v>113</v>
      </c>
      <c r="H13" s="258"/>
      <c r="I13" s="259"/>
      <c r="J13" s="210" t="b">
        <v>1</v>
      </c>
    </row>
    <row r="14" spans="2:18" ht="18" customHeight="1" x14ac:dyDescent="0.25">
      <c r="B14" s="459" t="s">
        <v>165</v>
      </c>
      <c r="C14" s="460"/>
      <c r="D14" s="123" t="b">
        <f t="shared" ref="D14:D15" si="0">IF($E$12=FALSE,FALSE,TRUE)</f>
        <v>0</v>
      </c>
      <c r="E14" s="123" t="b">
        <f>IF(D14=FALSE,FALSE,IF(Berechnung!S34="",FALSE,TRUE))</f>
        <v>0</v>
      </c>
      <c r="F14" s="127"/>
      <c r="G14" s="280" t="s">
        <v>114</v>
      </c>
      <c r="H14" s="258"/>
      <c r="I14" s="259"/>
      <c r="J14" s="210" t="b">
        <v>0</v>
      </c>
    </row>
    <row r="15" spans="2:18" ht="18" customHeight="1" x14ac:dyDescent="0.25">
      <c r="B15" s="459" t="s">
        <v>166</v>
      </c>
      <c r="C15" s="460"/>
      <c r="D15" s="123" t="b">
        <f t="shared" si="0"/>
        <v>0</v>
      </c>
      <c r="E15" s="123" t="b">
        <f>IF(D15=FALSE,FALSE,IF(Berechnung!S35="",FALSE,TRUE))</f>
        <v>0</v>
      </c>
      <c r="F15" s="127"/>
      <c r="G15" s="280" t="s">
        <v>115</v>
      </c>
      <c r="H15" s="258"/>
      <c r="I15" s="259"/>
      <c r="J15" s="210" t="b">
        <v>0</v>
      </c>
    </row>
    <row r="16" spans="2:18" ht="18" customHeight="1" x14ac:dyDescent="0.25">
      <c r="B16" s="459" t="s">
        <v>76</v>
      </c>
      <c r="C16" s="460"/>
      <c r="D16" s="123" t="b">
        <f>IF(AND(J34=TRUE,J36=TRUE),TRUE,FALSE)</f>
        <v>0</v>
      </c>
      <c r="E16" s="123" t="b">
        <f>IF(D16=FALSE,FALSE,IF(AND(Berechnung!S40&lt;&gt;"",ISNUMBER(Berechnung!S40),Berechnung!S40&gt;=0),TRUE,FALSE))</f>
        <v>0</v>
      </c>
      <c r="F16" s="127"/>
      <c r="G16" s="281" t="s">
        <v>116</v>
      </c>
      <c r="H16" s="265"/>
      <c r="I16" s="265"/>
      <c r="J16" s="266"/>
    </row>
    <row r="17" spans="2:10" ht="18" customHeight="1" x14ac:dyDescent="0.25">
      <c r="B17" s="459" t="s">
        <v>77</v>
      </c>
      <c r="C17" s="460"/>
      <c r="D17" s="123" t="b">
        <f>IF(AND(J34=TRUE,J36=TRUE),TRUE,FALSE)</f>
        <v>0</v>
      </c>
      <c r="E17" s="123" t="b">
        <f>IF(D17=FALSE,FALSE,IF(AND(Berechnung!AD40&lt;&gt;"",ISNUMBER(Berechnung!AD40),Berechnung!AD40&gt;=0),TRUE,FALSE))</f>
        <v>0</v>
      </c>
      <c r="F17" s="127"/>
      <c r="G17" s="280" t="s">
        <v>195</v>
      </c>
      <c r="H17" s="258"/>
      <c r="I17" s="259"/>
      <c r="J17" s="295" t="b">
        <v>0</v>
      </c>
    </row>
    <row r="18" spans="2:10" ht="18" customHeight="1" x14ac:dyDescent="0.25">
      <c r="B18" s="459"/>
      <c r="C18" s="460"/>
      <c r="D18" s="122"/>
      <c r="E18" s="123"/>
      <c r="F18" s="127"/>
      <c r="G18" s="280" t="s">
        <v>117</v>
      </c>
      <c r="H18" s="258"/>
      <c r="I18" s="259"/>
      <c r="J18" s="295" t="b">
        <v>0</v>
      </c>
    </row>
    <row r="19" spans="2:10" ht="18" customHeight="1" x14ac:dyDescent="0.25">
      <c r="B19" s="459"/>
      <c r="C19" s="460"/>
      <c r="D19" s="122"/>
      <c r="E19" s="123"/>
      <c r="F19" s="127"/>
      <c r="G19" s="280" t="s">
        <v>118</v>
      </c>
      <c r="H19" s="276"/>
      <c r="I19" s="260"/>
      <c r="J19" s="295" t="b">
        <v>0</v>
      </c>
    </row>
    <row r="20" spans="2:10" ht="18" customHeight="1" x14ac:dyDescent="0.25">
      <c r="B20" s="459"/>
      <c r="C20" s="460"/>
      <c r="D20" s="122"/>
      <c r="E20" s="123"/>
      <c r="F20" s="127"/>
      <c r="G20" s="280" t="s">
        <v>181</v>
      </c>
      <c r="H20" s="276"/>
      <c r="I20" s="260"/>
      <c r="J20" s="295" t="b">
        <v>0</v>
      </c>
    </row>
    <row r="21" spans="2:10" ht="18" customHeight="1" x14ac:dyDescent="0.25">
      <c r="B21" s="459"/>
      <c r="C21" s="460"/>
      <c r="D21" s="122"/>
      <c r="E21" s="123"/>
      <c r="F21" s="127"/>
      <c r="G21" s="280" t="s">
        <v>207</v>
      </c>
      <c r="H21" s="276"/>
      <c r="I21" s="260"/>
      <c r="J21" s="295" t="b">
        <v>0</v>
      </c>
    </row>
    <row r="22" spans="2:10" ht="18" customHeight="1" x14ac:dyDescent="0.25">
      <c r="B22" s="459"/>
      <c r="C22" s="460"/>
      <c r="D22" s="122"/>
      <c r="E22" s="123"/>
      <c r="F22" s="127"/>
      <c r="G22" s="225"/>
      <c r="H22" s="296"/>
      <c r="I22" s="297"/>
      <c r="J22" s="262"/>
    </row>
    <row r="23" spans="2:10" ht="18" customHeight="1" x14ac:dyDescent="0.25">
      <c r="B23" s="459"/>
      <c r="C23" s="460"/>
      <c r="D23" s="122"/>
      <c r="E23" s="123"/>
      <c r="F23" s="127"/>
      <c r="G23" s="225"/>
      <c r="H23" s="296"/>
      <c r="I23" s="297"/>
      <c r="J23" s="262"/>
    </row>
    <row r="24" spans="2:10" ht="18" customHeight="1" x14ac:dyDescent="0.25">
      <c r="B24" s="459"/>
      <c r="C24" s="460"/>
      <c r="D24" s="122"/>
      <c r="E24" s="123"/>
      <c r="F24" s="127"/>
      <c r="G24" s="225"/>
      <c r="H24" s="296"/>
      <c r="I24" s="297"/>
      <c r="J24" s="262"/>
    </row>
    <row r="25" spans="2:10" ht="18" customHeight="1" x14ac:dyDescent="0.25">
      <c r="B25" s="459"/>
      <c r="C25" s="460"/>
      <c r="D25" s="122"/>
      <c r="E25" s="123"/>
      <c r="F25" s="127"/>
      <c r="G25" s="225"/>
      <c r="H25" s="296"/>
      <c r="I25" s="297"/>
      <c r="J25" s="262"/>
    </row>
    <row r="26" spans="2:10" ht="18" customHeight="1" x14ac:dyDescent="0.25">
      <c r="B26" s="459"/>
      <c r="C26" s="460"/>
      <c r="D26" s="122"/>
      <c r="E26" s="123"/>
      <c r="F26" s="127"/>
      <c r="G26" s="225"/>
      <c r="H26" s="296"/>
      <c r="I26" s="297"/>
      <c r="J26" s="262"/>
    </row>
    <row r="27" spans="2:10" ht="18" customHeight="1" x14ac:dyDescent="0.25">
      <c r="B27" s="476"/>
      <c r="C27" s="477"/>
      <c r="D27" s="166"/>
      <c r="E27" s="167"/>
      <c r="F27" s="127"/>
      <c r="G27" s="225"/>
      <c r="H27" s="296"/>
      <c r="I27" s="297"/>
      <c r="J27" s="262"/>
    </row>
    <row r="28" spans="2:10" ht="18" customHeight="1" thickBot="1" x14ac:dyDescent="0.3">
      <c r="B28" s="467"/>
      <c r="C28" s="468"/>
      <c r="D28" s="168"/>
      <c r="E28" s="169"/>
      <c r="F28" s="127"/>
      <c r="G28" s="225"/>
      <c r="H28" s="296"/>
      <c r="I28" s="297"/>
      <c r="J28" s="262"/>
    </row>
    <row r="29" spans="2:10" ht="18" customHeight="1" x14ac:dyDescent="0.25">
      <c r="B29" s="464" t="s">
        <v>119</v>
      </c>
      <c r="C29" s="465"/>
      <c r="D29" s="170" t="b">
        <v>1</v>
      </c>
      <c r="E29" s="171" t="b">
        <v>1</v>
      </c>
      <c r="F29" s="127"/>
      <c r="G29" s="225"/>
      <c r="H29" s="296"/>
      <c r="I29" s="297"/>
      <c r="J29" s="262"/>
    </row>
    <row r="30" spans="2:10" ht="18" customHeight="1" x14ac:dyDescent="0.25">
      <c r="B30" s="466" t="s">
        <v>120</v>
      </c>
      <c r="C30" s="466"/>
      <c r="D30" s="124">
        <f>COUNTIF(D7:D29,TRUE)</f>
        <v>3</v>
      </c>
      <c r="E30" s="124">
        <f>COUNTIF(E7:E29,TRUE)</f>
        <v>2</v>
      </c>
      <c r="F30" s="127"/>
      <c r="G30" s="225"/>
      <c r="H30" s="296"/>
      <c r="I30" s="297"/>
      <c r="J30" s="262"/>
    </row>
    <row r="31" spans="2:10" ht="18" customHeight="1" x14ac:dyDescent="0.25">
      <c r="B31" s="286" t="s">
        <v>200</v>
      </c>
      <c r="C31" s="287"/>
      <c r="D31" s="255" t="b">
        <f>IF(AND($J$46=TRUE,$J$7=TRUE,$J$17=TRUE),TRUE,FALSE)</f>
        <v>0</v>
      </c>
      <c r="E31" s="255" t="b">
        <f>IF(AND(OR($J$45=TRUE,$J$46=TRUE),$E$34&gt;0,$J$12=TRUE),TRUE,FALSE)</f>
        <v>0</v>
      </c>
      <c r="F31" s="211"/>
      <c r="G31" s="225"/>
      <c r="H31" s="296"/>
      <c r="I31" s="297"/>
      <c r="J31" s="262"/>
    </row>
    <row r="32" spans="2:10" ht="18" customHeight="1" x14ac:dyDescent="0.25">
      <c r="B32" s="461" t="s">
        <v>124</v>
      </c>
      <c r="C32" s="462"/>
      <c r="D32" s="462"/>
      <c r="E32" s="463"/>
      <c r="G32" s="225"/>
      <c r="H32" s="296"/>
      <c r="I32" s="297"/>
      <c r="J32" s="262"/>
    </row>
    <row r="33" spans="2:10" ht="18" customHeight="1" x14ac:dyDescent="0.25">
      <c r="B33" s="288" t="s">
        <v>125</v>
      </c>
      <c r="C33" s="177"/>
      <c r="D33" s="222"/>
      <c r="E33" s="178">
        <f>IF(Berechnung!U23="",0,Berechnung!U23)</f>
        <v>0</v>
      </c>
      <c r="F33" s="211"/>
      <c r="G33" s="279" t="s">
        <v>248</v>
      </c>
      <c r="H33" s="263"/>
      <c r="I33" s="263"/>
      <c r="J33" s="264"/>
    </row>
    <row r="34" spans="2:10" ht="18" customHeight="1" x14ac:dyDescent="0.25">
      <c r="B34" s="289" t="s">
        <v>126</v>
      </c>
      <c r="C34" s="223"/>
      <c r="D34" s="224"/>
      <c r="E34" s="179">
        <f>IF(Berechnung!AF23="",0,Berechnung!AF23)</f>
        <v>0</v>
      </c>
      <c r="F34" s="127"/>
      <c r="G34" s="283" t="s">
        <v>121</v>
      </c>
      <c r="H34" s="274"/>
      <c r="I34" s="275"/>
      <c r="J34" s="173" t="b">
        <f>IF(AND(E48&gt;0,E48&lt;=I69),TRUE,FALSE)</f>
        <v>0</v>
      </c>
    </row>
    <row r="35" spans="2:10" ht="18" customHeight="1" x14ac:dyDescent="0.25">
      <c r="B35" s="288" t="s">
        <v>127</v>
      </c>
      <c r="C35" s="177"/>
      <c r="D35" s="222"/>
      <c r="E35" s="178">
        <f>SUM(Berechnung!U21:V23)</f>
        <v>1</v>
      </c>
      <c r="F35" s="127"/>
      <c r="G35" s="284" t="s">
        <v>122</v>
      </c>
      <c r="H35" s="270"/>
      <c r="I35" s="271"/>
      <c r="J35" s="173" t="b">
        <f>IF(AND(E48&gt;0,E48&lt;=J69),TRUE,FALSE)</f>
        <v>0</v>
      </c>
    </row>
    <row r="36" spans="2:10" ht="18" customHeight="1" x14ac:dyDescent="0.25">
      <c r="B36" s="290" t="s">
        <v>128</v>
      </c>
      <c r="C36" s="223"/>
      <c r="D36" s="224"/>
      <c r="E36" s="179">
        <f>IF(Berechnung!U24="",0,Berechnung!U24)</f>
        <v>0</v>
      </c>
      <c r="F36" s="174"/>
      <c r="G36" s="284" t="s">
        <v>162</v>
      </c>
      <c r="H36" s="270"/>
      <c r="I36" s="271"/>
      <c r="J36" s="173" t="b">
        <f>IF(COUNTIF($D$7:$D$15,TRUE)=COUNTIF($E$7:$E$15,TRUE),TRUE,FALSE)</f>
        <v>0</v>
      </c>
    </row>
    <row r="37" spans="2:10" ht="18" customHeight="1" x14ac:dyDescent="0.25">
      <c r="B37" s="291" t="s">
        <v>129</v>
      </c>
      <c r="C37" s="177"/>
      <c r="D37" s="222"/>
      <c r="E37" s="178">
        <f>Berechnung!U22+Berechnung!U23-E34</f>
        <v>0</v>
      </c>
      <c r="F37" s="175"/>
      <c r="G37" s="285" t="s">
        <v>123</v>
      </c>
      <c r="H37" s="272"/>
      <c r="I37" s="273"/>
      <c r="J37" s="176" t="b">
        <f>IF(AND($J$34=TRUE,$J$36=TRUE,OR($J$6=TRUE,$J$7=TRUE,$J$9=TRUE,$J$8=TRUE)),TRUE,FALSE)</f>
        <v>0</v>
      </c>
    </row>
    <row r="38" spans="2:10" ht="18" customHeight="1" x14ac:dyDescent="0.25">
      <c r="B38" s="290" t="s">
        <v>130</v>
      </c>
      <c r="C38" s="223"/>
      <c r="D38" s="224"/>
      <c r="E38" s="179">
        <f>Berechnung!U21+Berechnung!U22+Berechnung!U23-Berechnung!AF23</f>
        <v>1</v>
      </c>
      <c r="F38" s="127"/>
      <c r="G38" s="284" t="s">
        <v>249</v>
      </c>
      <c r="H38" s="270"/>
      <c r="I38" s="271"/>
      <c r="J38" s="173" t="b">
        <f>IF(AND(E16=TRUE,E17=TRUE),TRUE,FALSE)</f>
        <v>0</v>
      </c>
    </row>
    <row r="39" spans="2:10" ht="18" customHeight="1" x14ac:dyDescent="0.25">
      <c r="B39" s="291" t="s">
        <v>131</v>
      </c>
      <c r="C39" s="177"/>
      <c r="D39" s="222"/>
      <c r="E39" s="178">
        <f>E34</f>
        <v>0</v>
      </c>
      <c r="F39" s="127"/>
      <c r="G39" s="284" t="s">
        <v>163</v>
      </c>
      <c r="H39" s="270"/>
      <c r="I39" s="271"/>
      <c r="J39" s="173" t="b">
        <f>IF(AND($J$36=TRUE,$E$95&lt;&gt;$I$95),TRUE,FALSE)</f>
        <v>0</v>
      </c>
    </row>
    <row r="40" spans="2:10" ht="18" customHeight="1" x14ac:dyDescent="0.25">
      <c r="B40" s="290" t="s">
        <v>132</v>
      </c>
      <c r="C40" s="223"/>
      <c r="D40" s="224"/>
      <c r="E40" s="179">
        <f>E39</f>
        <v>0</v>
      </c>
      <c r="F40" s="127"/>
    </row>
    <row r="41" spans="2:10" ht="18" customHeight="1" x14ac:dyDescent="0.25">
      <c r="B41" s="461" t="s">
        <v>155</v>
      </c>
      <c r="C41" s="462"/>
      <c r="D41" s="462"/>
      <c r="E41" s="463"/>
      <c r="F41" s="127"/>
      <c r="G41" s="208" t="s">
        <v>133</v>
      </c>
      <c r="H41" s="208" t="s">
        <v>134</v>
      </c>
      <c r="I41" s="208" t="s">
        <v>135</v>
      </c>
      <c r="J41" s="208" t="s">
        <v>136</v>
      </c>
    </row>
    <row r="42" spans="2:10" ht="18" customHeight="1" x14ac:dyDescent="0.25">
      <c r="B42" s="292" t="s">
        <v>154</v>
      </c>
      <c r="C42" s="204"/>
      <c r="D42" s="203" t="s">
        <v>4</v>
      </c>
      <c r="E42" s="202">
        <f>IF(Berechnung!S31="",0,Berechnung!S31)</f>
        <v>0</v>
      </c>
      <c r="F42" s="127"/>
      <c r="G42" s="209">
        <v>41388</v>
      </c>
      <c r="H42" s="209">
        <v>41395</v>
      </c>
      <c r="I42" s="209">
        <v>41605</v>
      </c>
      <c r="J42" s="210" t="b">
        <v>0</v>
      </c>
    </row>
    <row r="43" spans="2:10" ht="18" customHeight="1" x14ac:dyDescent="0.25">
      <c r="B43" s="292" t="s">
        <v>156</v>
      </c>
      <c r="C43" s="205"/>
      <c r="D43" s="210" t="b">
        <v>1</v>
      </c>
      <c r="E43" s="202">
        <f>IF(OR(D43=FALSE,E42=0),0,(Berechnung!U21+Berechnung!U22+Berechnung!U23-Berechnung!AF23)*1230)</f>
        <v>0</v>
      </c>
      <c r="F43" s="127"/>
      <c r="G43" s="209">
        <v>42403</v>
      </c>
      <c r="H43" s="209">
        <v>41606</v>
      </c>
      <c r="I43" s="209">
        <v>43100</v>
      </c>
      <c r="J43" s="210" t="b">
        <v>0</v>
      </c>
    </row>
    <row r="44" spans="2:10" ht="18" customHeight="1" x14ac:dyDescent="0.25">
      <c r="B44" s="292" t="s">
        <v>150</v>
      </c>
      <c r="C44" s="205"/>
      <c r="D44" s="210" t="b">
        <v>1</v>
      </c>
      <c r="E44" s="202">
        <f>IF(D44=TRUE,($E$42-$E$43)*10%,0)</f>
        <v>0</v>
      </c>
      <c r="F44" s="127"/>
      <c r="G44" s="209">
        <v>43101</v>
      </c>
      <c r="H44" s="209">
        <v>43101</v>
      </c>
      <c r="I44" s="209">
        <v>43830</v>
      </c>
      <c r="J44" s="210" t="b">
        <v>0</v>
      </c>
    </row>
    <row r="45" spans="2:10" ht="18" customHeight="1" x14ac:dyDescent="0.25">
      <c r="B45" s="292" t="s">
        <v>151</v>
      </c>
      <c r="C45" s="205"/>
      <c r="D45" s="210" t="b">
        <v>1</v>
      </c>
      <c r="E45" s="202">
        <f>IF(D45=TRUE,($E$42-$E$43)*10%,0)</f>
        <v>0</v>
      </c>
      <c r="F45" s="127"/>
      <c r="G45" s="209">
        <v>43747</v>
      </c>
      <c r="H45" s="209">
        <v>43831</v>
      </c>
      <c r="I45" s="209">
        <v>44561</v>
      </c>
      <c r="J45" s="210" t="b">
        <v>0</v>
      </c>
    </row>
    <row r="46" spans="2:10" ht="18" customHeight="1" x14ac:dyDescent="0.25">
      <c r="B46" s="292" t="s">
        <v>152</v>
      </c>
      <c r="C46" s="205"/>
      <c r="D46" s="210" t="b">
        <v>1</v>
      </c>
      <c r="E46" s="202">
        <f>IF(D46=TRUE,($E$42-$E$43)*10%,0)</f>
        <v>0</v>
      </c>
      <c r="F46" s="127"/>
      <c r="G46" s="251">
        <v>44615</v>
      </c>
      <c r="H46" s="252">
        <v>44562</v>
      </c>
      <c r="I46" s="252">
        <v>45291</v>
      </c>
      <c r="J46" s="210" t="b">
        <v>0</v>
      </c>
    </row>
    <row r="47" spans="2:10" ht="18" customHeight="1" x14ac:dyDescent="0.25">
      <c r="B47" s="291" t="s">
        <v>144</v>
      </c>
      <c r="C47" s="229"/>
      <c r="D47" s="210" t="b">
        <v>1</v>
      </c>
      <c r="E47" s="230">
        <f>IF(Berechnung!U24&gt;0,Berechnung!U24*4500,0)</f>
        <v>0</v>
      </c>
      <c r="F47" s="127"/>
      <c r="G47" s="251">
        <v>45334</v>
      </c>
      <c r="H47" s="252">
        <v>45292</v>
      </c>
      <c r="I47" s="252">
        <v>46387</v>
      </c>
      <c r="J47" s="210" t="b">
        <v>0</v>
      </c>
    </row>
    <row r="48" spans="2:10" ht="18" customHeight="1" x14ac:dyDescent="0.25">
      <c r="B48" s="352" t="s">
        <v>153</v>
      </c>
      <c r="C48" s="353"/>
      <c r="D48" s="354" t="s">
        <v>4</v>
      </c>
      <c r="E48" s="355">
        <f>E42-SUM(E43:E47)</f>
        <v>0</v>
      </c>
      <c r="F48" s="127"/>
      <c r="G48" s="251">
        <v>46066</v>
      </c>
      <c r="H48" s="252">
        <v>46023</v>
      </c>
      <c r="I48" s="252">
        <v>47118</v>
      </c>
      <c r="J48" s="210" t="b">
        <v>1</v>
      </c>
    </row>
    <row r="49" spans="2:10" ht="18" customHeight="1" x14ac:dyDescent="0.25">
      <c r="B49" s="28"/>
      <c r="C49" s="28"/>
      <c r="D49" s="28"/>
      <c r="E49" s="28"/>
      <c r="F49" s="127"/>
    </row>
    <row r="50" spans="2:10" ht="18" customHeight="1" x14ac:dyDescent="0.25">
      <c r="B50" s="457" t="s">
        <v>55</v>
      </c>
      <c r="C50" s="457"/>
      <c r="D50" s="457"/>
      <c r="E50" s="457"/>
      <c r="F50" s="155" t="s">
        <v>90</v>
      </c>
      <c r="G50" s="155" t="s">
        <v>2</v>
      </c>
      <c r="H50" s="155" t="s">
        <v>91</v>
      </c>
      <c r="I50" s="236" t="s">
        <v>4</v>
      </c>
      <c r="J50" s="236" t="s">
        <v>4</v>
      </c>
    </row>
    <row r="51" spans="2:10" ht="18" customHeight="1" x14ac:dyDescent="0.25">
      <c r="B51" s="455" t="s">
        <v>56</v>
      </c>
      <c r="C51" s="455"/>
      <c r="D51" s="455"/>
      <c r="E51" s="201">
        <f>IF(OR($J$47=TRUE,$J$48=TRUE),230000,IF($J$46=FALSE,50000,60000))</f>
        <v>230000</v>
      </c>
      <c r="F51" s="313"/>
      <c r="G51" s="313"/>
      <c r="H51" s="316"/>
      <c r="I51" s="253"/>
      <c r="J51" s="254"/>
    </row>
    <row r="52" spans="2:10" ht="18" customHeight="1" x14ac:dyDescent="0.25">
      <c r="B52" s="455" t="s">
        <v>213</v>
      </c>
      <c r="C52" s="455"/>
      <c r="D52" s="455"/>
      <c r="E52" s="201">
        <f>E51</f>
        <v>230000</v>
      </c>
      <c r="F52" s="313"/>
      <c r="G52" s="313"/>
      <c r="H52" s="316"/>
      <c r="I52" s="253"/>
      <c r="J52" s="254"/>
    </row>
    <row r="53" spans="2:10" ht="18" customHeight="1" x14ac:dyDescent="0.25">
      <c r="B53" s="455" t="s">
        <v>92</v>
      </c>
      <c r="C53" s="455"/>
      <c r="D53" s="455"/>
      <c r="E53" s="201">
        <v>20000</v>
      </c>
      <c r="F53" s="313"/>
      <c r="G53" s="313"/>
      <c r="H53" s="316"/>
      <c r="I53" s="254"/>
      <c r="J53" s="254"/>
    </row>
    <row r="54" spans="2:10" ht="18" customHeight="1" x14ac:dyDescent="0.25">
      <c r="B54" s="455" t="s">
        <v>212</v>
      </c>
      <c r="C54" s="455"/>
      <c r="D54" s="455"/>
      <c r="E54" s="201">
        <f>E51</f>
        <v>230000</v>
      </c>
      <c r="F54" s="313"/>
      <c r="G54" s="313"/>
      <c r="H54" s="316"/>
      <c r="I54" s="254"/>
      <c r="J54" s="254"/>
    </row>
    <row r="55" spans="2:10" ht="18" customHeight="1" x14ac:dyDescent="0.25">
      <c r="B55" s="300" t="s">
        <v>208</v>
      </c>
      <c r="C55" s="305"/>
      <c r="D55" s="306"/>
      <c r="E55" s="201">
        <f>IF(J47=TRUE,30000,IF(J48=TRUE,10000,0))</f>
        <v>10000</v>
      </c>
      <c r="F55" s="313">
        <v>0</v>
      </c>
      <c r="G55" s="313">
        <v>0</v>
      </c>
      <c r="H55" s="316">
        <v>0</v>
      </c>
      <c r="I55" s="254"/>
      <c r="J55" s="254"/>
    </row>
    <row r="56" spans="2:10" ht="18" customHeight="1" x14ac:dyDescent="0.25">
      <c r="B56" s="455" t="s">
        <v>57</v>
      </c>
      <c r="C56" s="455"/>
      <c r="D56" s="455"/>
      <c r="E56" s="201">
        <v>20000</v>
      </c>
      <c r="F56" s="313"/>
      <c r="G56" s="313"/>
      <c r="H56" s="316"/>
      <c r="I56" s="254"/>
      <c r="J56" s="254"/>
    </row>
    <row r="57" spans="2:10" ht="18" customHeight="1" x14ac:dyDescent="0.25">
      <c r="B57" s="455" t="s">
        <v>93</v>
      </c>
      <c r="C57" s="455"/>
      <c r="D57" s="455"/>
      <c r="E57" s="201">
        <v>20000</v>
      </c>
      <c r="F57" s="313"/>
      <c r="G57" s="313"/>
      <c r="H57" s="316"/>
      <c r="I57" s="254"/>
      <c r="J57" s="254"/>
    </row>
    <row r="58" spans="2:10" ht="18" customHeight="1" x14ac:dyDescent="0.25">
      <c r="B58" s="455" t="s">
        <v>94</v>
      </c>
      <c r="C58" s="455"/>
      <c r="D58" s="455"/>
      <c r="E58" s="201">
        <v>10000</v>
      </c>
      <c r="F58" s="314"/>
      <c r="G58" s="314"/>
      <c r="H58" s="317"/>
      <c r="I58" s="254"/>
      <c r="J58" s="254"/>
    </row>
    <row r="59" spans="2:10" ht="18" customHeight="1" x14ac:dyDescent="0.25">
      <c r="B59" s="455" t="s">
        <v>95</v>
      </c>
      <c r="C59" s="455"/>
      <c r="D59" s="455"/>
      <c r="E59" s="201">
        <v>10000</v>
      </c>
      <c r="F59" s="314"/>
      <c r="G59" s="314"/>
      <c r="H59" s="317"/>
      <c r="I59" s="254"/>
      <c r="J59" s="254"/>
    </row>
    <row r="60" spans="2:10" ht="18" customHeight="1" x14ac:dyDescent="0.25">
      <c r="B60" s="455" t="s">
        <v>96</v>
      </c>
      <c r="C60" s="455"/>
      <c r="D60" s="455"/>
      <c r="E60" s="201">
        <v>10000</v>
      </c>
      <c r="F60" s="314"/>
      <c r="G60" s="314"/>
      <c r="H60" s="317"/>
      <c r="I60" s="254"/>
      <c r="J60" s="254"/>
    </row>
    <row r="61" spans="2:10" ht="18" customHeight="1" x14ac:dyDescent="0.25">
      <c r="B61" s="455" t="s">
        <v>58</v>
      </c>
      <c r="C61" s="455"/>
      <c r="D61" s="455"/>
      <c r="E61" s="201">
        <v>10000</v>
      </c>
      <c r="F61" s="314"/>
      <c r="G61" s="314"/>
      <c r="H61" s="317"/>
      <c r="I61" s="254"/>
      <c r="J61" s="254"/>
    </row>
    <row r="62" spans="2:10" ht="18" customHeight="1" x14ac:dyDescent="0.25">
      <c r="B62" s="455" t="s">
        <v>97</v>
      </c>
      <c r="C62" s="455"/>
      <c r="D62" s="455"/>
      <c r="E62" s="201">
        <v>10000</v>
      </c>
      <c r="F62" s="313"/>
      <c r="G62" s="313"/>
      <c r="H62" s="316"/>
      <c r="I62" s="254"/>
      <c r="J62" s="254"/>
    </row>
    <row r="63" spans="2:10" ht="18" customHeight="1" x14ac:dyDescent="0.25">
      <c r="B63" s="455" t="s">
        <v>98</v>
      </c>
      <c r="C63" s="455"/>
      <c r="D63" s="455"/>
      <c r="E63" s="201">
        <v>10000</v>
      </c>
      <c r="F63" s="313"/>
      <c r="G63" s="313"/>
      <c r="H63" s="316"/>
      <c r="I63" s="254"/>
      <c r="J63" s="254"/>
    </row>
    <row r="64" spans="2:10" ht="18" customHeight="1" x14ac:dyDescent="0.25">
      <c r="B64" s="455" t="s">
        <v>59</v>
      </c>
      <c r="C64" s="455"/>
      <c r="D64" s="455"/>
      <c r="E64" s="201">
        <v>5000</v>
      </c>
      <c r="F64" s="313"/>
      <c r="G64" s="313"/>
      <c r="H64" s="316"/>
      <c r="I64" s="192" t="s">
        <v>148</v>
      </c>
      <c r="J64" s="192" t="s">
        <v>149</v>
      </c>
    </row>
    <row r="65" spans="2:12" ht="18" customHeight="1" x14ac:dyDescent="0.25">
      <c r="B65" s="455" t="s">
        <v>60</v>
      </c>
      <c r="C65" s="455"/>
      <c r="D65" s="455"/>
      <c r="E65" s="201">
        <v>10000</v>
      </c>
      <c r="F65" s="313">
        <v>0</v>
      </c>
      <c r="G65" s="313">
        <v>0</v>
      </c>
      <c r="H65" s="316">
        <v>0</v>
      </c>
      <c r="I65" s="193">
        <f>(I84*J84)*$J$80+(I84*J84)</f>
        <v>37000</v>
      </c>
      <c r="J65" s="193">
        <f>(I84*J84)*$J$81+(I84*J84)</f>
        <v>22200</v>
      </c>
    </row>
    <row r="66" spans="2:12" ht="18" customHeight="1" x14ac:dyDescent="0.25">
      <c r="B66" s="455" t="s">
        <v>61</v>
      </c>
      <c r="C66" s="455"/>
      <c r="D66" s="455"/>
      <c r="E66" s="201">
        <f>IF($J$48=TRUE,10000,5000)</f>
        <v>10000</v>
      </c>
      <c r="F66" s="313">
        <v>0</v>
      </c>
      <c r="G66" s="313">
        <v>0</v>
      </c>
      <c r="H66" s="316">
        <v>0</v>
      </c>
      <c r="I66" s="193">
        <f>(I85*J85)*$J$80+(I85*J85)</f>
        <v>0</v>
      </c>
      <c r="J66" s="193">
        <f>(I85*J85)*$J$81+(I85*J85)</f>
        <v>0</v>
      </c>
    </row>
    <row r="67" spans="2:12" ht="18" customHeight="1" x14ac:dyDescent="0.25">
      <c r="B67" s="455" t="s">
        <v>99</v>
      </c>
      <c r="C67" s="455"/>
      <c r="D67" s="455"/>
      <c r="E67" s="201">
        <f>IF($J$47=TRUE,0,12000)</f>
        <v>12000</v>
      </c>
      <c r="F67" s="313">
        <v>0.5</v>
      </c>
      <c r="G67" s="313">
        <v>0</v>
      </c>
      <c r="H67" s="316">
        <v>1200</v>
      </c>
      <c r="I67" s="193">
        <f>(I86*J86)*$J$80+(I86*J86)</f>
        <v>0</v>
      </c>
      <c r="J67" s="193">
        <f>(I86*J86)*$J$81+(I86*J86)</f>
        <v>0</v>
      </c>
    </row>
    <row r="68" spans="2:12" ht="18" customHeight="1" x14ac:dyDescent="0.25">
      <c r="B68" s="291" t="s">
        <v>205</v>
      </c>
      <c r="C68" s="293"/>
      <c r="D68" s="294"/>
      <c r="E68" s="261">
        <f>IF($J$46=TRUE,150000,0)</f>
        <v>0</v>
      </c>
      <c r="F68" s="314">
        <v>0.5</v>
      </c>
      <c r="G68" s="315">
        <v>3</v>
      </c>
      <c r="H68" s="318">
        <v>0</v>
      </c>
      <c r="I68" s="193">
        <f>(I87*J87)*$J$80+(I87*J87)</f>
        <v>0</v>
      </c>
      <c r="J68" s="193">
        <f>(I87*J87)*$J$81+(I87*J87)</f>
        <v>0</v>
      </c>
    </row>
    <row r="69" spans="2:12" ht="18" customHeight="1" x14ac:dyDescent="0.25">
      <c r="B69" s="291" t="s">
        <v>206</v>
      </c>
      <c r="C69" s="293"/>
      <c r="D69" s="294"/>
      <c r="E69" s="261">
        <f>IF($J$46=TRUE,30000,0)</f>
        <v>0</v>
      </c>
      <c r="F69" s="314">
        <v>0</v>
      </c>
      <c r="G69" s="315">
        <v>0</v>
      </c>
      <c r="H69" s="318">
        <v>0</v>
      </c>
      <c r="I69" s="194">
        <f>SUM(I65:I68)</f>
        <v>37000</v>
      </c>
      <c r="J69" s="194">
        <f>SUM(J65:J68)</f>
        <v>22200</v>
      </c>
    </row>
    <row r="70" spans="2:12" ht="18" customHeight="1" x14ac:dyDescent="0.25">
      <c r="B70" s="172"/>
      <c r="C70" s="172"/>
      <c r="D70" s="172"/>
      <c r="E70" s="172"/>
      <c r="F70" s="127"/>
      <c r="G70" s="28"/>
      <c r="H70" s="28"/>
      <c r="I70" s="28"/>
      <c r="J70" s="28"/>
    </row>
    <row r="71" spans="2:12" ht="18" customHeight="1" x14ac:dyDescent="0.25">
      <c r="B71" s="457" t="s">
        <v>62</v>
      </c>
      <c r="C71" s="457"/>
      <c r="D71" s="457"/>
      <c r="E71" s="172"/>
      <c r="F71" s="439" t="s">
        <v>144</v>
      </c>
      <c r="G71" s="440"/>
      <c r="H71" s="440"/>
      <c r="I71" s="440"/>
      <c r="J71" s="441"/>
      <c r="K71" s="28"/>
      <c r="L71" s="28"/>
    </row>
    <row r="72" spans="2:12" ht="18" customHeight="1" x14ac:dyDescent="0.25">
      <c r="B72" s="458" t="s">
        <v>63</v>
      </c>
      <c r="C72" s="458"/>
      <c r="D72" s="152" t="s">
        <v>64</v>
      </c>
      <c r="E72" s="172"/>
      <c r="F72" s="442" t="s">
        <v>143</v>
      </c>
      <c r="G72" s="443"/>
      <c r="H72" s="443"/>
      <c r="I72" s="444"/>
      <c r="J72" s="193">
        <v>4500</v>
      </c>
      <c r="K72" s="28"/>
      <c r="L72" s="28"/>
    </row>
    <row r="73" spans="2:12" ht="18" customHeight="1" x14ac:dyDescent="0.25">
      <c r="B73" s="451" t="s">
        <v>65</v>
      </c>
      <c r="C73" s="453"/>
      <c r="D73" s="198">
        <f>IF(J34=FALSE,0,IF(J6=TRUE,E51,IF(J7=TRUE,E52,IF(J9=TRUE,E53,IF(J8=TRUE,E54)))))</f>
        <v>0</v>
      </c>
      <c r="E73" s="172"/>
      <c r="F73" s="442" t="s">
        <v>142</v>
      </c>
      <c r="G73" s="443"/>
      <c r="H73" s="443"/>
      <c r="I73" s="444"/>
      <c r="J73" s="193">
        <v>600</v>
      </c>
      <c r="K73" s="28"/>
      <c r="L73" s="28"/>
    </row>
    <row r="74" spans="2:12" ht="18" customHeight="1" x14ac:dyDescent="0.25">
      <c r="B74" s="451" t="s">
        <v>66</v>
      </c>
      <c r="C74" s="453"/>
      <c r="D74" s="198">
        <f>IF(OR(J34=FALSE,J7=FALSE,J9=TRUE,J8=TRUE),0,E56)</f>
        <v>0</v>
      </c>
      <c r="E74" s="172"/>
      <c r="F74" s="439" t="s">
        <v>51</v>
      </c>
      <c r="G74" s="440"/>
      <c r="H74" s="440"/>
      <c r="I74" s="440"/>
      <c r="J74" s="441"/>
      <c r="K74" s="28"/>
      <c r="L74" s="28"/>
    </row>
    <row r="75" spans="2:12" ht="18" customHeight="1" x14ac:dyDescent="0.25">
      <c r="B75" s="456" t="s">
        <v>100</v>
      </c>
      <c r="C75" s="453"/>
      <c r="D75" s="198">
        <f>IF(OR(J34=FALSE,AND(J6=FALSE,J7=FALSE,J9=FALSE,J8=FALSE),J10=FALSE),0,E57)</f>
        <v>0</v>
      </c>
      <c r="E75" s="172"/>
      <c r="F75" s="448" t="s">
        <v>52</v>
      </c>
      <c r="G75" s="449"/>
      <c r="H75" s="449"/>
      <c r="I75" s="450"/>
      <c r="J75" s="188" t="s">
        <v>53</v>
      </c>
      <c r="K75" s="28"/>
      <c r="L75" s="28"/>
    </row>
    <row r="76" spans="2:12" ht="18" customHeight="1" x14ac:dyDescent="0.25">
      <c r="B76" s="456" t="s">
        <v>101</v>
      </c>
      <c r="C76" s="453"/>
      <c r="D76" s="198">
        <f>IF(OR(J34=FALSE,AND(J6=FALSE,J7=FALSE,J8=FALSE),J9=TRUE,J17=FALSE),0,E58)</f>
        <v>0</v>
      </c>
      <c r="E76" s="172"/>
      <c r="F76" s="291" t="s">
        <v>145</v>
      </c>
      <c r="G76" s="212"/>
      <c r="H76" s="212"/>
      <c r="I76" s="213"/>
      <c r="J76" s="195">
        <v>18500</v>
      </c>
      <c r="K76" s="28"/>
      <c r="L76" s="28"/>
    </row>
    <row r="77" spans="2:12" ht="18" customHeight="1" x14ac:dyDescent="0.25">
      <c r="B77" s="451" t="s">
        <v>102</v>
      </c>
      <c r="C77" s="453"/>
      <c r="D77" s="198">
        <f>IF(OR(J34=FALSE,AND(J6=FALSE,J7=FALSE,J8=FALSE),J9=TRUE,J19=FALSE),0,E59)</f>
        <v>0</v>
      </c>
      <c r="E77" s="172"/>
      <c r="F77" s="291" t="s">
        <v>146</v>
      </c>
      <c r="G77" s="212"/>
      <c r="H77" s="212"/>
      <c r="I77" s="213"/>
      <c r="J77" s="195">
        <v>26000</v>
      </c>
      <c r="K77" s="28"/>
      <c r="L77" s="28"/>
    </row>
    <row r="78" spans="2:12" ht="18" customHeight="1" x14ac:dyDescent="0.25">
      <c r="B78" s="451" t="s">
        <v>103</v>
      </c>
      <c r="C78" s="453"/>
      <c r="D78" s="198">
        <f>IF(OR(J34=FALSE,AND(J6=FALSE,J7=FALSE,J8=FALSE),J9=TRUE,J18=FALSE),0,E60)</f>
        <v>0</v>
      </c>
      <c r="E78" s="172"/>
      <c r="F78" s="291" t="s">
        <v>147</v>
      </c>
      <c r="G78" s="212"/>
      <c r="H78" s="212"/>
      <c r="I78" s="213"/>
      <c r="J78" s="195">
        <v>5800</v>
      </c>
      <c r="K78" s="28"/>
      <c r="L78" s="28"/>
    </row>
    <row r="79" spans="2:12" ht="18" customHeight="1" thickBot="1" x14ac:dyDescent="0.3">
      <c r="B79" s="451" t="s">
        <v>67</v>
      </c>
      <c r="C79" s="453"/>
      <c r="D79" s="198">
        <f>IF(OR(J34=FALSE,AND(J6=FALSE,J7=FALSE,J8=FALSE),J9=TRUE,Berechnung!U24="",Berechnung!U24=0,J20=FALSE),0,E61)</f>
        <v>0</v>
      </c>
      <c r="E79" s="172"/>
      <c r="F79" s="310" t="s">
        <v>229</v>
      </c>
      <c r="G79" s="214"/>
      <c r="H79" s="214"/>
      <c r="I79" s="215"/>
      <c r="J79" s="196">
        <v>2000</v>
      </c>
      <c r="K79" s="28"/>
      <c r="L79" s="28"/>
    </row>
    <row r="80" spans="2:12" ht="18" customHeight="1" x14ac:dyDescent="0.25">
      <c r="B80" s="451" t="s">
        <v>104</v>
      </c>
      <c r="C80" s="454"/>
      <c r="D80" s="193">
        <f>IF(OR(J34=FALSE,AND(J6=FALSE,J7=FALSE,J8=FALSE),J9=TRUE,J35=FALSE,J44=TRUE,J45=TRUE,J46=TRUE,J47=TRUE,J48=TRUE),0,E62)</f>
        <v>0</v>
      </c>
      <c r="E80" s="172"/>
      <c r="F80" s="311" t="s">
        <v>210</v>
      </c>
      <c r="G80" s="180"/>
      <c r="H80" s="180"/>
      <c r="I80" s="181"/>
      <c r="J80" s="187">
        <v>1</v>
      </c>
      <c r="K80" s="28"/>
      <c r="L80" s="28"/>
    </row>
    <row r="81" spans="2:13" ht="18" customHeight="1" x14ac:dyDescent="0.25">
      <c r="B81" s="451" t="s">
        <v>105</v>
      </c>
      <c r="C81" s="454"/>
      <c r="D81" s="193">
        <f>IF(OR(J34=FALSE,AND(J6=FALSE,J7=FALSE),J9=TRUE,J8=TRUE,Berechnung!AF23="",Berechnung!AF23=0,J44=TRUE,J45=TRUE,J46=TRUE,J47=TRUE,J48=TRUE),0,Berechnung!AF23*E63)</f>
        <v>0</v>
      </c>
      <c r="E81" s="172"/>
      <c r="F81" s="291" t="s">
        <v>211</v>
      </c>
      <c r="G81" s="177"/>
      <c r="H81" s="177"/>
      <c r="I81" s="190"/>
      <c r="J81" s="191">
        <v>0.2</v>
      </c>
      <c r="K81" s="28"/>
      <c r="L81" s="28"/>
    </row>
    <row r="82" spans="2:13" ht="18" customHeight="1" x14ac:dyDescent="0.25">
      <c r="B82" s="451" t="s">
        <v>68</v>
      </c>
      <c r="C82" s="454"/>
      <c r="D82" s="193">
        <f>IF(OR(J34=FALSE,AND(J6=FALSE,J7=FALSE,J8=FALSE),J9=TRUE,E34="",E34=0,AND(J44=FALSE,J45=FALSE,J46=FALSE,J47=FALSE,J48=FALSE)),0,E34*E64)</f>
        <v>0</v>
      </c>
      <c r="E82" s="172"/>
      <c r="F82" s="445" t="s">
        <v>141</v>
      </c>
      <c r="G82" s="182">
        <f>SUM(Berechnung!U21:V23)-Berechnung!AF23</f>
        <v>1</v>
      </c>
      <c r="H82" s="189">
        <f>IF(Berechnung!U23=0,0,Berechnung!AF23)</f>
        <v>0</v>
      </c>
      <c r="I82" s="447" t="s">
        <v>140</v>
      </c>
      <c r="J82" s="447" t="s">
        <v>139</v>
      </c>
      <c r="K82" s="28"/>
      <c r="L82" s="28"/>
    </row>
    <row r="83" spans="2:13" ht="18" customHeight="1" x14ac:dyDescent="0.25">
      <c r="B83" s="451" t="s">
        <v>69</v>
      </c>
      <c r="C83" s="452"/>
      <c r="D83" s="193">
        <f>IF(OR(J34=FALSE,AND(J6=FALSE,J7=FALSE,J8=FALSE),J9=TRUE,J35=FALSE,AND(J44=FALSE,J45=FALSE,J46=FALSE,J47=FALSE,J48=FALSE)),0,E65)</f>
        <v>0</v>
      </c>
      <c r="E83" s="172"/>
      <c r="F83" s="446"/>
      <c r="G83" s="155" t="s">
        <v>138</v>
      </c>
      <c r="H83" s="150" t="s">
        <v>137</v>
      </c>
      <c r="I83" s="447"/>
      <c r="J83" s="447"/>
      <c r="K83" s="28"/>
      <c r="L83" s="28"/>
    </row>
    <row r="84" spans="2:13" ht="18" customHeight="1" x14ac:dyDescent="0.25">
      <c r="B84" s="451" t="s">
        <v>70</v>
      </c>
      <c r="C84" s="452"/>
      <c r="D84" s="193">
        <f>IF(OR(J34=FALSE,AND(J6=FALSE,J7=FALSE,J8=FALSE),J9=TRUE,E34="",E34=0,AND(J44=FALSE,J45=FALSE,J46=FALSE,J47=FALSE,J48=FALSE)),0,E34*E66)</f>
        <v>0</v>
      </c>
      <c r="E84" s="172"/>
      <c r="F84" s="153">
        <v>1</v>
      </c>
      <c r="G84" s="182" t="b">
        <v>1</v>
      </c>
      <c r="H84" s="189" t="b">
        <v>0</v>
      </c>
      <c r="I84" s="182">
        <f>IF(COUNTIF(G84:H84,TRUE)&gt;0,1,0)</f>
        <v>1</v>
      </c>
      <c r="J84" s="193">
        <f>J76</f>
        <v>18500</v>
      </c>
      <c r="K84" s="28"/>
      <c r="L84" s="28"/>
    </row>
    <row r="85" spans="2:13" ht="18" customHeight="1" x14ac:dyDescent="0.25">
      <c r="B85" s="298" t="s">
        <v>205</v>
      </c>
      <c r="C85" s="299"/>
      <c r="D85" s="193">
        <f>IF(OR(J34=FALSE,AND(J6=FALSE,J7=FALSE,J8=FALSE),J9=TRUE,J21=FALSE),0,E68)</f>
        <v>0</v>
      </c>
      <c r="E85" s="172"/>
      <c r="F85" s="153">
        <v>2</v>
      </c>
      <c r="G85" s="182" t="b">
        <f>IF(Berechnung!U22&gt;0,TRUE,IF(Berechnung!U23&gt;Berechnung!AF23,TRUE,FALSE))</f>
        <v>0</v>
      </c>
      <c r="H85" s="189" t="b">
        <f>IF(Berechnung!U22&gt;0,FALSE,IF(AND(Berechnung!U23&gt;0,Berechnung!U23=Berechnung!AF23),TRUE,FALSE))</f>
        <v>0</v>
      </c>
      <c r="I85" s="182">
        <f>IF(COUNTIF(G85:H85,TRUE)&gt;0,1,0)</f>
        <v>0</v>
      </c>
      <c r="J85" s="193">
        <f>IF(H85=TRUE,J77-J76+J79,J77-J76)</f>
        <v>7500</v>
      </c>
      <c r="K85" s="28"/>
      <c r="L85" s="28"/>
    </row>
    <row r="86" spans="2:13" ht="18" customHeight="1" x14ac:dyDescent="0.25">
      <c r="B86" s="298" t="s">
        <v>206</v>
      </c>
      <c r="C86" s="299"/>
      <c r="D86" s="193">
        <f>IF(OR($J$34=FALSE,AND($J$6=FALSE,$J$7=FALSE,$J$8=FALSE),$J$9=TRUE,$J$21=FALSE),0,$E$69)</f>
        <v>0</v>
      </c>
      <c r="E86" s="172"/>
      <c r="F86" s="153">
        <v>3</v>
      </c>
      <c r="G86" s="182" t="b">
        <f>IF(Berechnung!U23=0,FALSE,IF(SUMPRODUCT((G84:G85=TRUE)*(I84:I85))=G82,FALSE,TRUE))</f>
        <v>0</v>
      </c>
      <c r="H86" s="189" t="b">
        <f>IF(G86=TRUE,FALSE,IF(SUMPRODUCT((H84:H85=TRUE)*(I84:I85))&lt;H82,TRUE,FALSE))</f>
        <v>0</v>
      </c>
      <c r="I86" s="182">
        <f>IF(G86=TRUE,G82-SUMPRODUCT((G84:G85=TRUE)*(I84:I85)),IF(H86=TRUE,H82-SUMPRODUCT((H84:H85=TRUE)*(I84:I85)),0))</f>
        <v>0</v>
      </c>
      <c r="J86" s="193">
        <f>IF(G86=TRUE,J78,IF(H86=TRUE,J78+J79,0))</f>
        <v>0</v>
      </c>
      <c r="K86" s="28"/>
      <c r="L86" s="28"/>
    </row>
    <row r="87" spans="2:13" ht="18" customHeight="1" x14ac:dyDescent="0.25">
      <c r="B87" s="301" t="s">
        <v>209</v>
      </c>
      <c r="C87" s="299"/>
      <c r="D87" s="193">
        <f>IF(OR($J$34=FALSE,AND($J$6=FALSE,$J$7=FALSE,$J$8=FALSE),$J$9=TRUE,$J$48=FALSE),0,$E$55)</f>
        <v>0</v>
      </c>
      <c r="E87" s="172"/>
      <c r="F87" s="153">
        <v>4</v>
      </c>
      <c r="G87" s="182" t="b">
        <v>0</v>
      </c>
      <c r="H87" s="189" t="b">
        <f>IF(SUMPRODUCT((H84:H86=TRUE)*(I84:I86))&lt;H82,TRUE,FALSE)</f>
        <v>0</v>
      </c>
      <c r="I87" s="182">
        <f>IF(H87=TRUE,H82-SUMPRODUCT((H84:H86=TRUE)*(I84:I86)),0)</f>
        <v>0</v>
      </c>
      <c r="J87" s="193">
        <f>IF(H87=TRUE,J78+J79,0)</f>
        <v>0</v>
      </c>
      <c r="K87" s="28"/>
      <c r="L87" s="28"/>
    </row>
    <row r="88" spans="2:13" ht="18" customHeight="1" x14ac:dyDescent="0.25">
      <c r="B88" s="302" t="s">
        <v>71</v>
      </c>
      <c r="C88" s="307"/>
      <c r="D88" s="199">
        <f>SUM(D73:D87)</f>
        <v>0</v>
      </c>
      <c r="E88" s="172"/>
      <c r="F88" s="203"/>
      <c r="G88" s="254"/>
      <c r="H88" s="254"/>
      <c r="I88" s="254"/>
      <c r="J88" s="254"/>
      <c r="K88" s="28"/>
      <c r="L88" s="28"/>
      <c r="M88" s="28"/>
    </row>
    <row r="89" spans="2:13" ht="18" customHeight="1" x14ac:dyDescent="0.25">
      <c r="B89" s="302" t="s">
        <v>72</v>
      </c>
      <c r="C89" s="307"/>
      <c r="D89" s="199">
        <f>SUM(D83:D84)+D86+D87</f>
        <v>0</v>
      </c>
      <c r="E89" s="172"/>
      <c r="F89" s="203"/>
      <c r="G89" s="254"/>
      <c r="H89" s="254"/>
      <c r="I89" s="254"/>
      <c r="J89" s="254"/>
      <c r="K89" s="28"/>
      <c r="L89" s="28"/>
      <c r="M89" s="28"/>
    </row>
    <row r="90" spans="2:13" ht="18" customHeight="1" thickBot="1" x14ac:dyDescent="0.3">
      <c r="B90" s="303" t="s">
        <v>73</v>
      </c>
      <c r="C90" s="304"/>
      <c r="D90" s="200">
        <f>SUM(D73:D82)+D85</f>
        <v>0</v>
      </c>
      <c r="E90" s="172"/>
      <c r="F90" s="203"/>
      <c r="G90" s="254"/>
      <c r="H90" s="254"/>
      <c r="I90" s="254"/>
      <c r="J90" s="254"/>
      <c r="K90" s="28"/>
      <c r="L90" s="28"/>
      <c r="M90" s="28"/>
    </row>
    <row r="91" spans="2:13" ht="18" customHeight="1" x14ac:dyDescent="0.25">
      <c r="B91" s="308" t="s">
        <v>106</v>
      </c>
      <c r="C91" s="309"/>
      <c r="D91" s="197">
        <f>IFERROR(IF(AND(OR(J45=TRUE,J46=TRUE),J15=TRUE,E34&gt;0),E67*E34,0),0)</f>
        <v>0</v>
      </c>
      <c r="E91" s="172"/>
      <c r="F91" s="337" t="s">
        <v>4</v>
      </c>
      <c r="G91" s="188" t="s">
        <v>4</v>
      </c>
      <c r="H91" s="188" t="s">
        <v>4</v>
      </c>
      <c r="I91" s="188">
        <f>SUM(I84:I87)</f>
        <v>1</v>
      </c>
      <c r="J91" s="194">
        <f>SUMPRODUCT((I84:I87)*(J84:J87))</f>
        <v>18500</v>
      </c>
      <c r="K91" s="28"/>
      <c r="L91" s="338"/>
      <c r="M91" s="28"/>
    </row>
    <row r="92" spans="2:13" ht="18" customHeight="1" x14ac:dyDescent="0.25">
      <c r="B92" s="127"/>
      <c r="C92" s="127"/>
      <c r="D92" s="127"/>
      <c r="E92" s="172"/>
      <c r="F92" s="127"/>
      <c r="G92" s="28"/>
      <c r="H92" s="28"/>
      <c r="I92" s="28"/>
      <c r="J92" s="28"/>
      <c r="K92" s="28"/>
      <c r="L92" s="28"/>
      <c r="M92" s="28"/>
    </row>
    <row r="93" spans="2:13" ht="18" customHeight="1" x14ac:dyDescent="0.25">
      <c r="B93" s="470" t="s">
        <v>232</v>
      </c>
      <c r="C93" s="470"/>
      <c r="D93" s="470"/>
      <c r="E93" s="470"/>
      <c r="F93" s="470"/>
      <c r="G93" s="470"/>
      <c r="H93" s="470"/>
      <c r="I93" s="470"/>
      <c r="J93" s="470"/>
      <c r="K93" s="28"/>
    </row>
    <row r="94" spans="2:13" ht="18" customHeight="1" x14ac:dyDescent="0.25">
      <c r="B94" s="351" t="s">
        <v>247</v>
      </c>
      <c r="C94" s="469" t="s">
        <v>29</v>
      </c>
      <c r="D94" s="469"/>
      <c r="E94" s="469"/>
      <c r="F94" s="469"/>
      <c r="G94" s="469" t="s">
        <v>28</v>
      </c>
      <c r="H94" s="469"/>
      <c r="I94" s="469"/>
      <c r="J94" s="469"/>
      <c r="K94" s="28"/>
    </row>
    <row r="95" spans="2:13" ht="18" customHeight="1" x14ac:dyDescent="0.25">
      <c r="B95" s="360">
        <v>0</v>
      </c>
      <c r="C95" s="322">
        <v>12</v>
      </c>
      <c r="D95" s="323">
        <f>IF($J$36=FALSE,0,NPER(C97%/C95,(F97*E97%)/C95,-F97,0,B95))</f>
        <v>0</v>
      </c>
      <c r="E95" s="324">
        <f>ROUND(F97*E97%/C95,2)</f>
        <v>0</v>
      </c>
      <c r="F95" s="324">
        <f>E95*12</f>
        <v>0</v>
      </c>
      <c r="G95" s="322">
        <v>12</v>
      </c>
      <c r="H95" s="323">
        <f>IF($J$38=FALSE,0,NPER(G97%/G95,(J97*I97%)/G95,-J97,0,B95))</f>
        <v>0</v>
      </c>
      <c r="I95" s="324">
        <f>ROUND(J97*I97%/G95,2)</f>
        <v>0</v>
      </c>
      <c r="J95" s="324">
        <f>I95*12</f>
        <v>0</v>
      </c>
      <c r="K95" s="28"/>
    </row>
    <row r="96" spans="2:13" ht="18" customHeight="1" x14ac:dyDescent="0.25">
      <c r="B96" s="328" t="s">
        <v>217</v>
      </c>
      <c r="C96" s="319" t="s">
        <v>214</v>
      </c>
      <c r="D96" s="319" t="s">
        <v>10</v>
      </c>
      <c r="E96" s="319" t="s">
        <v>13</v>
      </c>
      <c r="F96" s="319" t="s">
        <v>27</v>
      </c>
      <c r="G96" s="319" t="s">
        <v>214</v>
      </c>
      <c r="H96" s="319" t="s">
        <v>10</v>
      </c>
      <c r="I96" s="319" t="s">
        <v>13</v>
      </c>
      <c r="J96" s="319" t="s">
        <v>27</v>
      </c>
      <c r="K96" s="28"/>
    </row>
    <row r="97" spans="2:12" ht="18" customHeight="1" x14ac:dyDescent="0.25">
      <c r="B97" s="328" t="s">
        <v>216</v>
      </c>
      <c r="C97" s="329">
        <v>0.5</v>
      </c>
      <c r="D97" s="329">
        <v>3</v>
      </c>
      <c r="E97" s="329">
        <f>C97+D97</f>
        <v>3.5</v>
      </c>
      <c r="F97" s="330">
        <f>D90</f>
        <v>0</v>
      </c>
      <c r="G97" s="329">
        <f>Berechnung!S40</f>
        <v>0</v>
      </c>
      <c r="H97" s="329">
        <f>Berechnung!AD40</f>
        <v>0</v>
      </c>
      <c r="I97" s="329">
        <f>G97+H97</f>
        <v>0</v>
      </c>
      <c r="J97" s="331">
        <f>D88</f>
        <v>0</v>
      </c>
      <c r="K97" s="28"/>
    </row>
    <row r="98" spans="2:12" ht="18" customHeight="1" x14ac:dyDescent="0.25">
      <c r="B98" s="320" t="s">
        <v>215</v>
      </c>
      <c r="C98" s="321">
        <f>IF($D$95=0,0,(MIN($D$95,($J107*$C$95))-$I107+1)*((($F$97-0)*$C$97%/(1-($C$95/($C$95+$C$97%))^($C$95*($D$95/$C$95)))+0*$C$97%)/$C$95*IF($B$95=1,$C$95/($C$95+$C$97%),1))+$D98)</f>
        <v>0</v>
      </c>
      <c r="D98" s="321">
        <f>IF($D$95=0,0,(($F$97-0)*(1/(1+$C$97%/$C$95)^($D$95/$C$95*$C$95-MIN($D$95,($J107*$C$95)))-1/(1+$C$97%/$C$95)^($D$95/$C$95*$C$95+1-$I107))/(1-1/(1+$C$97%/$C$95)^($D$95/$C$95*$C$95)))*-1)</f>
        <v>0</v>
      </c>
      <c r="E98" s="321">
        <f>C98-D98</f>
        <v>0</v>
      </c>
      <c r="F98" s="321">
        <f t="shared" ref="F98:F105" si="1">F$97+D98</f>
        <v>0</v>
      </c>
      <c r="G98" s="321">
        <f>IF($J$38=FALSE,0,(MIN($H$95,($J107*$G$95))-$I107+1)*((($J$97-0)*$G$97%/(1-($G$95/($G$95+$G$97%))^($G$95*($H$95/$G$95)))+0*$G$97%)/$G$95*IF($B$95=1,$G$95/($G$95+$G$97%),1))+$H98)</f>
        <v>0</v>
      </c>
      <c r="H98" s="321">
        <f>IF($J$38=FALSE,0,(($J$97-0)*(1/(1+$G$97%/$G$95)^($H$95/$G$95*$G$95-MIN($H$95,($J107*$G$95)))-1/(1+$G$97%/$G$95)^($H$95/$G$95*$G$95+1-$I107))/(1-1/(1+$G$97%/$G$95)^($H$95/$G$95*$G$95)))*-1)</f>
        <v>0</v>
      </c>
      <c r="I98" s="321">
        <f>G98-H98</f>
        <v>0</v>
      </c>
      <c r="J98" s="321">
        <f t="shared" ref="J98:J105" si="2">J$97+H98</f>
        <v>0</v>
      </c>
      <c r="K98" s="28"/>
    </row>
    <row r="99" spans="2:12" ht="18" customHeight="1" x14ac:dyDescent="0.25">
      <c r="B99" s="320" t="s">
        <v>239</v>
      </c>
      <c r="C99" s="321">
        <f t="shared" ref="C99:C105" si="3">IF($D$95=0,0,(MIN($D$95,($J108*$C$95))-$I108+1)*((($F$97-0)*$C$97%/(1-($C$95/($C$95+$C$97%))^($C$95*($D$95/$C$95)))+0*$C$97%)/$C$95*IF($B$95=1,$C$95/($C$95+$C$97%),1))+$D99)</f>
        <v>0</v>
      </c>
      <c r="D99" s="321">
        <f t="shared" ref="D99:D105" si="4">IF($D$95=0,0,(($F$97-0)*(1/(1+$C$97%/$C$95)^($D$95/$C$95*$C$95-MIN($D$95,($J108*$C$95)))-1/(1+$C$97%/$C$95)^($D$95/$C$95*$C$95+1-$I108))/(1-1/(1+$C$97%/$C$95)^($D$95/$C$95*$C$95)))*-1)</f>
        <v>0</v>
      </c>
      <c r="E99" s="321">
        <f t="shared" ref="E99:E105" si="5">C99-D99</f>
        <v>0</v>
      </c>
      <c r="F99" s="321">
        <f t="shared" si="1"/>
        <v>0</v>
      </c>
      <c r="G99" s="321">
        <f t="shared" ref="G99:G105" si="6">IF($J$38=FALSE,0,(MIN($H$95,($J108*$G$95))-$I108+1)*((($J$97-0)*$G$97%/(1-($G$95/($G$95+$G$97%))^($G$95*($H$95/$G$95)))+0*$G$97%)/$G$95*IF($B$95=1,$G$95/($G$95+$G$97%),1))+$H99)</f>
        <v>0</v>
      </c>
      <c r="H99" s="321">
        <f t="shared" ref="H99:H105" si="7">IF($J$38=FALSE,0,(($J$97-0)*(1/(1+$G$97%/$G$95)^($H$95/$G$95*$G$95-MIN($H$95,($J108*$G$95)))-1/(1+$G$97%/$G$95)^($H$95/$G$95*$G$95+1-$I108))/(1-1/(1+$G$97%/$G$95)^($H$95/$G$95*$G$95)))*-1)</f>
        <v>0</v>
      </c>
      <c r="I99" s="321">
        <f t="shared" ref="I99:I105" si="8">G99-H99</f>
        <v>0</v>
      </c>
      <c r="J99" s="321">
        <f t="shared" si="2"/>
        <v>0</v>
      </c>
      <c r="K99" s="28"/>
      <c r="L99" s="325"/>
    </row>
    <row r="100" spans="2:12" ht="18" customHeight="1" x14ac:dyDescent="0.25">
      <c r="B100" s="320" t="s">
        <v>240</v>
      </c>
      <c r="C100" s="321">
        <f t="shared" si="3"/>
        <v>0</v>
      </c>
      <c r="D100" s="321">
        <f t="shared" si="4"/>
        <v>0</v>
      </c>
      <c r="E100" s="321">
        <f t="shared" si="5"/>
        <v>0</v>
      </c>
      <c r="F100" s="321">
        <f t="shared" si="1"/>
        <v>0</v>
      </c>
      <c r="G100" s="321">
        <f t="shared" si="6"/>
        <v>0</v>
      </c>
      <c r="H100" s="321">
        <f t="shared" si="7"/>
        <v>0</v>
      </c>
      <c r="I100" s="321">
        <f t="shared" si="8"/>
        <v>0</v>
      </c>
      <c r="J100" s="321">
        <f t="shared" si="2"/>
        <v>0</v>
      </c>
      <c r="K100" s="28"/>
      <c r="L100" s="325"/>
    </row>
    <row r="101" spans="2:12" ht="18" customHeight="1" x14ac:dyDescent="0.25">
      <c r="B101" s="349" t="s">
        <v>241</v>
      </c>
      <c r="C101" s="350">
        <f t="shared" si="3"/>
        <v>0</v>
      </c>
      <c r="D101" s="350">
        <f t="shared" si="4"/>
        <v>0</v>
      </c>
      <c r="E101" s="350">
        <f t="shared" si="5"/>
        <v>0</v>
      </c>
      <c r="F101" s="350">
        <f t="shared" si="1"/>
        <v>0</v>
      </c>
      <c r="G101" s="350">
        <f t="shared" si="6"/>
        <v>0</v>
      </c>
      <c r="H101" s="350">
        <f t="shared" si="7"/>
        <v>0</v>
      </c>
      <c r="I101" s="350">
        <f t="shared" si="8"/>
        <v>0</v>
      </c>
      <c r="J101" s="350">
        <f t="shared" si="2"/>
        <v>0</v>
      </c>
      <c r="K101" s="28"/>
    </row>
    <row r="102" spans="2:12" ht="18" customHeight="1" x14ac:dyDescent="0.25">
      <c r="B102" s="320" t="s">
        <v>242</v>
      </c>
      <c r="C102" s="321">
        <f t="shared" si="3"/>
        <v>0</v>
      </c>
      <c r="D102" s="321">
        <f t="shared" si="4"/>
        <v>0</v>
      </c>
      <c r="E102" s="321">
        <f t="shared" si="5"/>
        <v>0</v>
      </c>
      <c r="F102" s="321">
        <f t="shared" si="1"/>
        <v>0</v>
      </c>
      <c r="G102" s="321">
        <f t="shared" si="6"/>
        <v>0</v>
      </c>
      <c r="H102" s="321">
        <f t="shared" si="7"/>
        <v>0</v>
      </c>
      <c r="I102" s="321">
        <f t="shared" si="8"/>
        <v>0</v>
      </c>
      <c r="J102" s="321">
        <f t="shared" si="2"/>
        <v>0</v>
      </c>
      <c r="K102" s="28"/>
    </row>
    <row r="103" spans="2:12" ht="18" customHeight="1" x14ac:dyDescent="0.25">
      <c r="B103" s="320" t="s">
        <v>243</v>
      </c>
      <c r="C103" s="321">
        <f t="shared" si="3"/>
        <v>0</v>
      </c>
      <c r="D103" s="321">
        <f t="shared" si="4"/>
        <v>0</v>
      </c>
      <c r="E103" s="321">
        <f t="shared" si="5"/>
        <v>0</v>
      </c>
      <c r="F103" s="321">
        <f t="shared" si="1"/>
        <v>0</v>
      </c>
      <c r="G103" s="321">
        <f t="shared" si="6"/>
        <v>0</v>
      </c>
      <c r="H103" s="321">
        <f t="shared" si="7"/>
        <v>0</v>
      </c>
      <c r="I103" s="321">
        <f t="shared" si="8"/>
        <v>0</v>
      </c>
      <c r="J103" s="321">
        <f t="shared" si="2"/>
        <v>0</v>
      </c>
      <c r="K103" s="28"/>
    </row>
    <row r="104" spans="2:12" ht="18" customHeight="1" x14ac:dyDescent="0.25">
      <c r="B104" s="320" t="s">
        <v>244</v>
      </c>
      <c r="C104" s="321">
        <f t="shared" si="3"/>
        <v>0</v>
      </c>
      <c r="D104" s="321">
        <f t="shared" si="4"/>
        <v>0</v>
      </c>
      <c r="E104" s="321">
        <f t="shared" si="5"/>
        <v>0</v>
      </c>
      <c r="F104" s="321">
        <f t="shared" si="1"/>
        <v>0</v>
      </c>
      <c r="G104" s="321">
        <f t="shared" si="6"/>
        <v>0</v>
      </c>
      <c r="H104" s="321">
        <f t="shared" si="7"/>
        <v>0</v>
      </c>
      <c r="I104" s="321">
        <f t="shared" si="8"/>
        <v>0</v>
      </c>
      <c r="J104" s="321">
        <f t="shared" si="2"/>
        <v>0</v>
      </c>
      <c r="K104" s="28"/>
    </row>
    <row r="105" spans="2:12" ht="18" customHeight="1" thickBot="1" x14ac:dyDescent="0.3">
      <c r="B105" s="336" t="s">
        <v>245</v>
      </c>
      <c r="C105" s="335">
        <f t="shared" si="3"/>
        <v>0</v>
      </c>
      <c r="D105" s="335">
        <f t="shared" si="4"/>
        <v>0</v>
      </c>
      <c r="E105" s="335">
        <f t="shared" si="5"/>
        <v>0</v>
      </c>
      <c r="F105" s="335">
        <f t="shared" si="1"/>
        <v>0</v>
      </c>
      <c r="G105" s="335">
        <f t="shared" si="6"/>
        <v>0</v>
      </c>
      <c r="H105" s="335">
        <f t="shared" si="7"/>
        <v>0</v>
      </c>
      <c r="I105" s="335">
        <f t="shared" si="8"/>
        <v>0</v>
      </c>
      <c r="J105" s="335">
        <f t="shared" si="2"/>
        <v>0</v>
      </c>
      <c r="K105" s="28"/>
    </row>
    <row r="106" spans="2:12" ht="18" customHeight="1" x14ac:dyDescent="0.25">
      <c r="B106" s="332" t="s">
        <v>218</v>
      </c>
      <c r="C106" s="333" t="s">
        <v>221</v>
      </c>
      <c r="D106" s="333" t="s">
        <v>220</v>
      </c>
      <c r="E106" s="333" t="s">
        <v>219</v>
      </c>
      <c r="F106" s="333" t="s">
        <v>27</v>
      </c>
      <c r="G106" s="332" t="s">
        <v>218</v>
      </c>
      <c r="H106" s="334" t="s">
        <v>4</v>
      </c>
      <c r="I106" s="333" t="s">
        <v>237</v>
      </c>
      <c r="J106" s="333" t="s">
        <v>238</v>
      </c>
      <c r="K106" s="28"/>
    </row>
    <row r="107" spans="2:12" ht="18" customHeight="1" x14ac:dyDescent="0.25">
      <c r="B107" s="320" t="str">
        <f>B98</f>
        <v>... nach 05 Jahren</v>
      </c>
      <c r="C107" s="321">
        <f>G98-C98</f>
        <v>0</v>
      </c>
      <c r="D107" s="321">
        <f>H98-D98</f>
        <v>0</v>
      </c>
      <c r="E107" s="321">
        <f>I98-E98</f>
        <v>0</v>
      </c>
      <c r="F107" s="321">
        <f>J98-F98</f>
        <v>0</v>
      </c>
      <c r="G107" s="326" t="s">
        <v>222</v>
      </c>
      <c r="H107" s="327">
        <f>H95-D95</f>
        <v>0</v>
      </c>
      <c r="I107" s="357">
        <v>1</v>
      </c>
      <c r="J107" s="341">
        <v>5</v>
      </c>
      <c r="K107" s="28"/>
    </row>
    <row r="108" spans="2:12" ht="18" customHeight="1" x14ac:dyDescent="0.25">
      <c r="B108" s="320" t="str">
        <f t="shared" ref="B108:B114" si="9">B99</f>
        <v>... nach 10 Jahren</v>
      </c>
      <c r="C108" s="321">
        <f t="shared" ref="C108:F108" si="10">G99-C99</f>
        <v>0</v>
      </c>
      <c r="D108" s="321">
        <f t="shared" si="10"/>
        <v>0</v>
      </c>
      <c r="E108" s="321">
        <f t="shared" si="10"/>
        <v>0</v>
      </c>
      <c r="F108" s="321">
        <f t="shared" si="10"/>
        <v>0</v>
      </c>
      <c r="G108" s="326" t="s">
        <v>224</v>
      </c>
      <c r="H108" s="321">
        <f>I95-E95</f>
        <v>0</v>
      </c>
      <c r="I108" s="357">
        <v>1</v>
      </c>
      <c r="J108" s="341">
        <v>10</v>
      </c>
      <c r="K108" s="28"/>
    </row>
    <row r="109" spans="2:12" ht="18" customHeight="1" x14ac:dyDescent="0.25">
      <c r="B109" s="320" t="str">
        <f t="shared" si="9"/>
        <v>... nach 15 Jahren</v>
      </c>
      <c r="C109" s="321">
        <f t="shared" ref="C109:F109" si="11">G100-C100</f>
        <v>0</v>
      </c>
      <c r="D109" s="321">
        <f t="shared" si="11"/>
        <v>0</v>
      </c>
      <c r="E109" s="321">
        <f t="shared" si="11"/>
        <v>0</v>
      </c>
      <c r="F109" s="321">
        <f t="shared" si="11"/>
        <v>0</v>
      </c>
      <c r="G109" s="326" t="s">
        <v>223</v>
      </c>
      <c r="H109" s="321">
        <f>J95-F95</f>
        <v>0</v>
      </c>
      <c r="I109" s="357">
        <v>1</v>
      </c>
      <c r="J109" s="341">
        <v>15</v>
      </c>
      <c r="K109" s="28"/>
    </row>
    <row r="110" spans="2:12" ht="18" customHeight="1" x14ac:dyDescent="0.25">
      <c r="B110" s="349" t="str">
        <f t="shared" si="9"/>
        <v>... nach 20 Jahren</v>
      </c>
      <c r="C110" s="350">
        <f t="shared" ref="C110:F110" si="12">G101-C101</f>
        <v>0</v>
      </c>
      <c r="D110" s="350">
        <f t="shared" si="12"/>
        <v>0</v>
      </c>
      <c r="E110" s="350">
        <f t="shared" si="12"/>
        <v>0</v>
      </c>
      <c r="F110" s="350">
        <f t="shared" si="12"/>
        <v>0</v>
      </c>
      <c r="G110" s="326" t="s">
        <v>225</v>
      </c>
      <c r="H110" s="321">
        <f>C110</f>
        <v>0</v>
      </c>
      <c r="I110" s="357">
        <v>1</v>
      </c>
      <c r="J110" s="341">
        <v>20</v>
      </c>
      <c r="K110" s="28"/>
    </row>
    <row r="111" spans="2:12" ht="18" customHeight="1" x14ac:dyDescent="0.25">
      <c r="B111" s="320" t="str">
        <f t="shared" si="9"/>
        <v>... nach 25 Jahren</v>
      </c>
      <c r="C111" s="321">
        <f t="shared" ref="C111:F111" si="13">G102-C102</f>
        <v>0</v>
      </c>
      <c r="D111" s="321">
        <f t="shared" si="13"/>
        <v>0</v>
      </c>
      <c r="E111" s="321">
        <f t="shared" si="13"/>
        <v>0</v>
      </c>
      <c r="F111" s="321">
        <f t="shared" si="13"/>
        <v>0</v>
      </c>
      <c r="G111" s="326" t="s">
        <v>226</v>
      </c>
      <c r="H111" s="321">
        <f>D110</f>
        <v>0</v>
      </c>
      <c r="I111" s="357">
        <v>1</v>
      </c>
      <c r="J111" s="341">
        <v>25</v>
      </c>
      <c r="K111" s="28"/>
    </row>
    <row r="112" spans="2:12" ht="18" customHeight="1" x14ac:dyDescent="0.25">
      <c r="B112" s="320" t="str">
        <f t="shared" si="9"/>
        <v>... nach 30 Jahren</v>
      </c>
      <c r="C112" s="321">
        <f t="shared" ref="C112:F112" si="14">G103-C103</f>
        <v>0</v>
      </c>
      <c r="D112" s="321">
        <f t="shared" si="14"/>
        <v>0</v>
      </c>
      <c r="E112" s="321">
        <f t="shared" si="14"/>
        <v>0</v>
      </c>
      <c r="F112" s="321">
        <f t="shared" si="14"/>
        <v>0</v>
      </c>
      <c r="G112" s="326" t="s">
        <v>227</v>
      </c>
      <c r="H112" s="321">
        <f>E110</f>
        <v>0</v>
      </c>
      <c r="I112" s="357">
        <v>1</v>
      </c>
      <c r="J112" s="341">
        <v>30</v>
      </c>
      <c r="K112" s="28"/>
    </row>
    <row r="113" spans="2:18" ht="18" customHeight="1" x14ac:dyDescent="0.25">
      <c r="B113" s="320" t="str">
        <f t="shared" si="9"/>
        <v>... nach 35 Jahren</v>
      </c>
      <c r="C113" s="321">
        <f t="shared" ref="C113:F113" si="15">G104-C104</f>
        <v>0</v>
      </c>
      <c r="D113" s="321">
        <f t="shared" si="15"/>
        <v>0</v>
      </c>
      <c r="E113" s="321">
        <f t="shared" si="15"/>
        <v>0</v>
      </c>
      <c r="F113" s="321">
        <f t="shared" si="15"/>
        <v>0</v>
      </c>
      <c r="G113" s="326" t="s">
        <v>228</v>
      </c>
      <c r="H113" s="321">
        <f>F110</f>
        <v>0</v>
      </c>
      <c r="I113" s="357">
        <v>1</v>
      </c>
      <c r="J113" s="341">
        <v>35</v>
      </c>
      <c r="K113" s="28"/>
    </row>
    <row r="114" spans="2:18" ht="18" customHeight="1" x14ac:dyDescent="0.25">
      <c r="B114" s="320" t="str">
        <f t="shared" si="9"/>
        <v>... nach 40 Jahren</v>
      </c>
      <c r="C114" s="321">
        <f t="shared" ref="C114:F114" si="16">G105-C105</f>
        <v>0</v>
      </c>
      <c r="D114" s="321">
        <f t="shared" si="16"/>
        <v>0</v>
      </c>
      <c r="E114" s="321">
        <f t="shared" si="16"/>
        <v>0</v>
      </c>
      <c r="F114" s="321">
        <f t="shared" si="16"/>
        <v>0</v>
      </c>
      <c r="G114" s="326" t="s">
        <v>4</v>
      </c>
      <c r="H114" s="327" t="s">
        <v>4</v>
      </c>
      <c r="I114" s="357">
        <v>1</v>
      </c>
      <c r="J114" s="341">
        <v>40</v>
      </c>
      <c r="K114" s="28"/>
    </row>
    <row r="115" spans="2:18" ht="18" customHeight="1" x14ac:dyDescent="0.25">
      <c r="B115" s="28"/>
      <c r="C115" s="28"/>
      <c r="D115" s="28"/>
      <c r="E115" s="28"/>
      <c r="F115" s="312"/>
      <c r="G115" s="28"/>
      <c r="H115" s="28"/>
      <c r="I115" s="28"/>
      <c r="J115" s="28"/>
      <c r="K115" s="28"/>
    </row>
    <row r="116" spans="2:18" ht="18" customHeight="1" x14ac:dyDescent="0.25">
      <c r="B116" s="28"/>
      <c r="C116" s="359"/>
      <c r="D116" s="358"/>
      <c r="E116" s="358"/>
      <c r="F116" s="358"/>
      <c r="G116" s="358"/>
      <c r="H116" s="358"/>
      <c r="I116" s="358"/>
      <c r="J116" s="358"/>
      <c r="K116" s="28"/>
      <c r="Q116" s="158"/>
      <c r="R116" s="158"/>
    </row>
    <row r="117" spans="2:18" ht="18" customHeight="1" x14ac:dyDescent="0.25">
      <c r="B117" s="28"/>
      <c r="C117" s="359"/>
      <c r="D117" s="358"/>
      <c r="E117" s="358"/>
      <c r="F117" s="358"/>
      <c r="G117" s="358"/>
      <c r="H117" s="358"/>
      <c r="I117" s="358"/>
      <c r="J117" s="358"/>
    </row>
    <row r="118" spans="2:18" ht="18" customHeight="1" x14ac:dyDescent="0.25">
      <c r="B118" s="28"/>
      <c r="C118" s="359"/>
      <c r="D118" s="358"/>
      <c r="E118" s="358"/>
      <c r="F118" s="358"/>
      <c r="G118" s="358"/>
      <c r="H118" s="358"/>
      <c r="I118" s="358"/>
      <c r="J118" s="358"/>
    </row>
    <row r="119" spans="2:18" ht="18" customHeight="1" x14ac:dyDescent="0.25">
      <c r="B119" s="28"/>
      <c r="C119" s="359"/>
      <c r="D119" s="358"/>
      <c r="E119" s="358"/>
      <c r="F119" s="358"/>
      <c r="G119" s="358"/>
      <c r="H119" s="358"/>
      <c r="I119" s="358"/>
      <c r="J119" s="358"/>
    </row>
    <row r="120" spans="2:18" ht="18" customHeight="1" x14ac:dyDescent="0.25">
      <c r="B120" s="28"/>
      <c r="C120" s="359"/>
      <c r="D120" s="358"/>
      <c r="E120" s="358"/>
      <c r="F120" s="358"/>
      <c r="G120" s="358"/>
      <c r="H120" s="358"/>
      <c r="I120" s="358"/>
      <c r="J120" s="358"/>
    </row>
    <row r="121" spans="2:18" ht="18" customHeight="1" x14ac:dyDescent="0.25">
      <c r="B121" s="28"/>
      <c r="C121" s="359"/>
      <c r="D121" s="358"/>
      <c r="E121" s="358"/>
      <c r="F121" s="358"/>
      <c r="G121" s="358"/>
      <c r="H121" s="358"/>
      <c r="I121" s="358"/>
      <c r="J121" s="358"/>
    </row>
    <row r="122" spans="2:18" ht="18" customHeight="1" x14ac:dyDescent="0.25">
      <c r="B122" s="28"/>
      <c r="C122" s="359"/>
      <c r="D122" s="358"/>
      <c r="E122" s="358"/>
      <c r="F122" s="358"/>
      <c r="G122" s="358"/>
      <c r="H122" s="358"/>
      <c r="I122" s="358"/>
      <c r="J122" s="358"/>
      <c r="P122" s="172"/>
    </row>
    <row r="123" spans="2:18" ht="18" customHeight="1" x14ac:dyDescent="0.25">
      <c r="B123" s="28"/>
      <c r="C123" s="359"/>
      <c r="D123" s="358"/>
      <c r="E123" s="358"/>
      <c r="F123" s="358"/>
      <c r="G123" s="358"/>
      <c r="H123" s="358"/>
      <c r="I123" s="358"/>
      <c r="J123" s="358"/>
      <c r="P123" s="172"/>
    </row>
    <row r="124" spans="2:18" ht="18" customHeight="1" x14ac:dyDescent="0.25">
      <c r="B124" s="28"/>
      <c r="C124" s="28"/>
      <c r="D124" s="28"/>
      <c r="E124" s="28"/>
      <c r="F124" s="28"/>
      <c r="G124" s="28"/>
      <c r="H124" s="28"/>
      <c r="I124" s="28"/>
      <c r="J124" s="28"/>
      <c r="K124" s="172"/>
      <c r="P124" s="172"/>
    </row>
    <row r="125" spans="2:18" ht="18" customHeight="1" x14ac:dyDescent="0.25">
      <c r="B125" s="28"/>
      <c r="C125" s="28"/>
      <c r="D125" s="28"/>
      <c r="E125" s="28"/>
      <c r="F125" s="28"/>
      <c r="G125" s="28"/>
      <c r="H125" s="28"/>
      <c r="I125" s="28"/>
      <c r="J125" s="28"/>
      <c r="K125" s="172"/>
      <c r="P125" s="172"/>
      <c r="Q125" s="172"/>
      <c r="R125" s="172"/>
    </row>
    <row r="126" spans="2:18" ht="18" customHeight="1" x14ac:dyDescent="0.25">
      <c r="B126" s="28"/>
      <c r="C126" s="28"/>
      <c r="D126" s="28"/>
      <c r="E126" s="28"/>
      <c r="F126" s="28"/>
      <c r="G126" s="28"/>
      <c r="H126" s="28"/>
      <c r="I126" s="28"/>
      <c r="J126" s="28"/>
      <c r="K126" s="172"/>
      <c r="Q126" s="172"/>
      <c r="R126" s="172"/>
    </row>
    <row r="127" spans="2:18" ht="18" customHeight="1" x14ac:dyDescent="0.25">
      <c r="B127" s="28"/>
      <c r="C127" s="28"/>
      <c r="D127" s="28"/>
      <c r="E127" s="28"/>
      <c r="F127" s="28"/>
      <c r="G127" s="28"/>
      <c r="H127" s="28"/>
      <c r="I127" s="28"/>
      <c r="J127" s="28"/>
      <c r="K127" s="172"/>
      <c r="Q127" s="172"/>
      <c r="R127" s="172"/>
    </row>
    <row r="128" spans="2:18" ht="18" customHeight="1" x14ac:dyDescent="0.25">
      <c r="B128" s="28"/>
      <c r="C128" s="28"/>
      <c r="D128" s="28"/>
      <c r="E128" s="28"/>
      <c r="F128" s="28"/>
      <c r="G128" s="28"/>
      <c r="H128" s="28"/>
      <c r="I128" s="28"/>
      <c r="J128" s="28"/>
      <c r="K128" s="172"/>
      <c r="Q128" s="172"/>
      <c r="R128" s="172"/>
    </row>
    <row r="129" spans="2:18" ht="18" customHeight="1" x14ac:dyDescent="0.25">
      <c r="B129" s="28"/>
      <c r="C129" s="28"/>
      <c r="D129" s="28"/>
      <c r="E129" s="28"/>
      <c r="F129" s="28"/>
      <c r="G129" s="28"/>
      <c r="H129" s="28"/>
      <c r="I129" s="28"/>
      <c r="J129" s="28"/>
      <c r="K129" s="172"/>
      <c r="Q129" s="172"/>
      <c r="R129" s="172"/>
    </row>
    <row r="130" spans="2:18" ht="18" customHeight="1" x14ac:dyDescent="0.25">
      <c r="F130" s="127"/>
      <c r="G130" s="127"/>
      <c r="H130" s="163"/>
      <c r="I130" s="127"/>
      <c r="J130" s="127"/>
      <c r="K130" s="172"/>
      <c r="Q130" s="172"/>
      <c r="R130" s="172"/>
    </row>
    <row r="131" spans="2:18" ht="18" customHeight="1" x14ac:dyDescent="0.25">
      <c r="F131" s="127"/>
      <c r="G131" s="127"/>
      <c r="H131" s="163"/>
      <c r="I131" s="127"/>
      <c r="J131" s="127"/>
      <c r="K131" s="172"/>
      <c r="Q131" s="172"/>
      <c r="R131" s="172"/>
    </row>
    <row r="132" spans="2:18" ht="18" customHeight="1" x14ac:dyDescent="0.25">
      <c r="F132" s="127"/>
      <c r="G132" s="127"/>
      <c r="H132" s="163"/>
      <c r="I132" s="127"/>
      <c r="J132" s="127"/>
      <c r="K132" s="172"/>
      <c r="Q132" s="172"/>
      <c r="R132" s="172"/>
    </row>
    <row r="133" spans="2:18" ht="18" customHeight="1" x14ac:dyDescent="0.25">
      <c r="F133" s="127"/>
      <c r="G133" s="127"/>
      <c r="H133" s="163"/>
      <c r="I133" s="127"/>
      <c r="J133" s="127"/>
      <c r="K133" s="172"/>
      <c r="Q133" s="172"/>
      <c r="R133" s="172"/>
    </row>
    <row r="134" spans="2:18" ht="18" customHeight="1" x14ac:dyDescent="0.25">
      <c r="F134" s="127"/>
      <c r="G134" s="127"/>
      <c r="H134" s="163"/>
      <c r="I134" s="127"/>
      <c r="J134" s="127"/>
      <c r="K134" s="172"/>
      <c r="Q134" s="172"/>
      <c r="R134" s="172"/>
    </row>
    <row r="135" spans="2:18" ht="18" customHeight="1" x14ac:dyDescent="0.25">
      <c r="F135" s="127"/>
      <c r="G135" s="127"/>
      <c r="H135" s="163"/>
      <c r="I135" s="127"/>
      <c r="J135" s="127"/>
      <c r="Q135" s="172"/>
      <c r="R135" s="172"/>
    </row>
    <row r="136" spans="2:18" ht="18" customHeight="1" x14ac:dyDescent="0.25">
      <c r="F136" s="127"/>
      <c r="G136" s="127"/>
      <c r="H136" s="163"/>
      <c r="I136" s="127"/>
      <c r="J136" s="127"/>
    </row>
    <row r="137" spans="2:18" ht="18" customHeight="1" x14ac:dyDescent="0.25">
      <c r="F137" s="127"/>
      <c r="G137" s="127"/>
      <c r="H137" s="183"/>
      <c r="I137" s="127"/>
      <c r="J137" s="127"/>
    </row>
    <row r="138" spans="2:18" ht="18" customHeight="1" x14ac:dyDescent="0.25">
      <c r="F138" s="127"/>
      <c r="G138" s="127"/>
      <c r="H138" s="163"/>
      <c r="I138" s="127"/>
      <c r="J138" s="127"/>
    </row>
    <row r="139" spans="2:18" ht="18" customHeight="1" x14ac:dyDescent="0.25">
      <c r="F139" s="127"/>
      <c r="G139" s="127"/>
      <c r="H139" s="163"/>
      <c r="I139" s="127"/>
      <c r="J139" s="127"/>
    </row>
    <row r="140" spans="2:18" ht="18" customHeight="1" x14ac:dyDescent="0.25">
      <c r="F140" s="127"/>
      <c r="G140" s="127"/>
      <c r="H140" s="163"/>
      <c r="I140" s="127"/>
      <c r="J140" s="127"/>
    </row>
    <row r="141" spans="2:18" ht="18" customHeight="1" x14ac:dyDescent="0.25">
      <c r="F141" s="127"/>
      <c r="G141" s="127"/>
      <c r="H141" s="163"/>
      <c r="I141" s="127"/>
      <c r="J141" s="127"/>
    </row>
    <row r="142" spans="2:18" ht="18" customHeight="1" x14ac:dyDescent="0.25">
      <c r="F142" s="127"/>
      <c r="G142" s="127"/>
      <c r="H142" s="163"/>
      <c r="I142" s="127"/>
      <c r="J142" s="127"/>
    </row>
    <row r="143" spans="2:18" ht="18" customHeight="1" x14ac:dyDescent="0.25">
      <c r="F143" s="127"/>
      <c r="G143" s="127"/>
      <c r="H143" s="163"/>
      <c r="I143" s="127"/>
      <c r="J143" s="127"/>
    </row>
    <row r="144" spans="2:18" ht="18" customHeight="1" x14ac:dyDescent="0.25">
      <c r="F144" s="127"/>
      <c r="G144" s="127"/>
      <c r="H144" s="163"/>
      <c r="I144" s="127"/>
      <c r="J144" s="127"/>
    </row>
    <row r="145" spans="7:10" ht="18" customHeight="1" x14ac:dyDescent="0.25">
      <c r="G145" s="184"/>
      <c r="H145" s="163"/>
      <c r="I145" s="127"/>
      <c r="J145" s="127"/>
    </row>
    <row r="146" spans="7:10" ht="18" customHeight="1" x14ac:dyDescent="0.25">
      <c r="G146" s="127"/>
      <c r="H146" s="163"/>
      <c r="I146" s="127"/>
      <c r="J146" s="127"/>
    </row>
    <row r="147" spans="7:10" ht="18" customHeight="1" x14ac:dyDescent="0.25">
      <c r="G147" s="127"/>
      <c r="H147" s="163"/>
      <c r="I147" s="127"/>
      <c r="J147" s="127"/>
    </row>
    <row r="148" spans="7:10" ht="18" customHeight="1" x14ac:dyDescent="0.25">
      <c r="G148" s="127"/>
      <c r="H148" s="163"/>
      <c r="I148" s="127"/>
      <c r="J148" s="127"/>
    </row>
    <row r="149" spans="7:10" ht="18" customHeight="1" x14ac:dyDescent="0.25">
      <c r="G149" s="185"/>
      <c r="H149" s="161"/>
      <c r="I149" s="127"/>
      <c r="J149" s="127"/>
    </row>
    <row r="150" spans="7:10" ht="18" customHeight="1" x14ac:dyDescent="0.25">
      <c r="G150" s="186"/>
      <c r="H150" s="163"/>
      <c r="I150" s="127"/>
      <c r="J150" s="127"/>
    </row>
    <row r="151" spans="7:10" ht="18" customHeight="1" x14ac:dyDescent="0.25">
      <c r="G151" s="127"/>
      <c r="H151" s="163"/>
      <c r="I151" s="127"/>
      <c r="J151" s="127"/>
    </row>
    <row r="152" spans="7:10" ht="18" customHeight="1" x14ac:dyDescent="0.25">
      <c r="G152" s="127"/>
      <c r="H152" s="163"/>
      <c r="I152" s="127"/>
      <c r="J152" s="127"/>
    </row>
    <row r="153" spans="7:10" ht="18" customHeight="1" x14ac:dyDescent="0.25">
      <c r="G153" s="127"/>
    </row>
  </sheetData>
  <mergeCells count="73">
    <mergeCell ref="C94:F94"/>
    <mergeCell ref="G94:J94"/>
    <mergeCell ref="B93:J93"/>
    <mergeCell ref="B14:C14"/>
    <mergeCell ref="H2:H3"/>
    <mergeCell ref="B18:C18"/>
    <mergeCell ref="B2:C2"/>
    <mergeCell ref="B3:C3"/>
    <mergeCell ref="B20:C20"/>
    <mergeCell ref="B21:C21"/>
    <mergeCell ref="B5:E5"/>
    <mergeCell ref="B6:C6"/>
    <mergeCell ref="B26:C26"/>
    <mergeCell ref="B27:C27"/>
    <mergeCell ref="B23:C23"/>
    <mergeCell ref="B50:E50"/>
    <mergeCell ref="B32:E32"/>
    <mergeCell ref="B24:C24"/>
    <mergeCell ref="B19:C19"/>
    <mergeCell ref="B66:D66"/>
    <mergeCell ref="B29:C29"/>
    <mergeCell ref="B30:C30"/>
    <mergeCell ref="B51:D51"/>
    <mergeCell ref="B41:E41"/>
    <mergeCell ref="B52:D52"/>
    <mergeCell ref="B53:D53"/>
    <mergeCell ref="B54:D54"/>
    <mergeCell ref="B56:D56"/>
    <mergeCell ref="B61:D61"/>
    <mergeCell ref="B57:D57"/>
    <mergeCell ref="B58:D58"/>
    <mergeCell ref="B28:C28"/>
    <mergeCell ref="B22:C22"/>
    <mergeCell ref="B25:C25"/>
    <mergeCell ref="B12:C12"/>
    <mergeCell ref="B15:C15"/>
    <mergeCell ref="B13:C13"/>
    <mergeCell ref="B7:C7"/>
    <mergeCell ref="B16:C16"/>
    <mergeCell ref="B17:C17"/>
    <mergeCell ref="B8:C8"/>
    <mergeCell ref="B9:C9"/>
    <mergeCell ref="B10:C10"/>
    <mergeCell ref="B11:C11"/>
    <mergeCell ref="B59:D59"/>
    <mergeCell ref="B60:D60"/>
    <mergeCell ref="B62:D62"/>
    <mergeCell ref="B63:D63"/>
    <mergeCell ref="B64:D64"/>
    <mergeCell ref="B65:D65"/>
    <mergeCell ref="B83:C83"/>
    <mergeCell ref="B73:C73"/>
    <mergeCell ref="B74:C74"/>
    <mergeCell ref="B75:C75"/>
    <mergeCell ref="B76:C76"/>
    <mergeCell ref="B77:C77"/>
    <mergeCell ref="B67:D67"/>
    <mergeCell ref="B71:D71"/>
    <mergeCell ref="B72:C72"/>
    <mergeCell ref="B84:C84"/>
    <mergeCell ref="B78:C78"/>
    <mergeCell ref="B79:C79"/>
    <mergeCell ref="B80:C80"/>
    <mergeCell ref="B81:C81"/>
    <mergeCell ref="B82:C82"/>
    <mergeCell ref="F71:J71"/>
    <mergeCell ref="F73:I73"/>
    <mergeCell ref="F74:J74"/>
    <mergeCell ref="F82:F83"/>
    <mergeCell ref="I82:I83"/>
    <mergeCell ref="J82:J83"/>
    <mergeCell ref="F75:I75"/>
    <mergeCell ref="F72:I72"/>
  </mergeCells>
  <dataValidations count="1">
    <dataValidation type="list" allowBlank="1" showInputMessage="1" showErrorMessage="1" sqref="J42:J48 F2 D2 J13:J15 G3 D43:D47" xr:uid="{EC6B3963-94F9-43BF-8C07-DF3D0874DB76}">
      <formula1>AuswahlWahrFalsch</formula1>
    </dataValidation>
  </dataValidations>
  <pageMargins left="0.78740157480314965" right="0.78740157480314965" top="0.98425196850393704" bottom="0.98425196850393704" header="0.51181102362204722" footer="0.51181102362204722"/>
  <pageSetup paperSize="9" orientation="landscape" r:id="rId1"/>
  <headerFooter alignWithMargins="0">
    <oddFooter>&amp;L_x000D_&amp;1#&amp;"Calibri"&amp;10&amp;K000000 intern</oddFooter>
  </headerFooter>
  <customProperties>
    <customPr name="_pios_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05">
    <pageSetUpPr autoPageBreaks="0" fitToPage="1"/>
  </sheetPr>
  <dimension ref="A1:P13"/>
  <sheetViews>
    <sheetView showGridLines="0" showRowColHeaders="0" zoomScaleNormal="100" workbookViewId="0">
      <pane ySplit="2" topLeftCell="A3" activePane="bottomLeft" state="frozen"/>
      <selection pane="bottomLeft" activeCell="A4" sqref="A4"/>
    </sheetView>
  </sheetViews>
  <sheetFormatPr baseColWidth="10" defaultColWidth="10.19921875" defaultRowHeight="13.2" x14ac:dyDescent="0.25"/>
  <cols>
    <col min="1" max="1" width="6" style="137" customWidth="1"/>
    <col min="2" max="2" width="10.19921875" style="137" customWidth="1"/>
    <col min="3" max="3" width="27.19921875" style="28" bestFit="1" customWidth="1"/>
    <col min="4" max="5" width="8.69921875" style="28" customWidth="1"/>
    <col min="6" max="6" width="40" style="30" customWidth="1"/>
    <col min="7" max="25" width="10.19921875" style="27"/>
    <col min="26" max="33" width="10.19921875" style="27" customWidth="1"/>
    <col min="34" max="16384" width="10.19921875" style="27"/>
  </cols>
  <sheetData>
    <row r="1" spans="1:16" s="28" customFormat="1" ht="18" customHeight="1" x14ac:dyDescent="0.25">
      <c r="A1" s="478" t="s">
        <v>17</v>
      </c>
      <c r="B1" s="478"/>
      <c r="C1" s="478"/>
      <c r="D1" s="478"/>
      <c r="E1" s="478"/>
      <c r="F1" s="478"/>
      <c r="G1" s="27"/>
      <c r="H1" s="27"/>
      <c r="I1" s="27"/>
      <c r="J1" s="27"/>
      <c r="K1" s="27"/>
      <c r="L1" s="27"/>
      <c r="M1" s="27"/>
      <c r="N1" s="27"/>
      <c r="O1" s="27"/>
      <c r="P1" s="27"/>
    </row>
    <row r="2" spans="1:16" s="28" customFormat="1" ht="18" customHeight="1" x14ac:dyDescent="0.25">
      <c r="A2" s="192" t="s">
        <v>16</v>
      </c>
      <c r="B2" s="192" t="s">
        <v>26</v>
      </c>
      <c r="C2" s="192" t="s">
        <v>15</v>
      </c>
      <c r="D2" s="192" t="s">
        <v>0</v>
      </c>
      <c r="E2" s="192" t="s">
        <v>1</v>
      </c>
      <c r="F2" s="192" t="s">
        <v>14</v>
      </c>
      <c r="G2" s="27"/>
      <c r="H2" s="27"/>
      <c r="I2" s="27"/>
      <c r="J2" s="27"/>
      <c r="K2" s="27"/>
      <c r="L2" s="27"/>
      <c r="M2" s="27"/>
      <c r="N2" s="27"/>
      <c r="O2" s="27"/>
      <c r="P2" s="27"/>
    </row>
    <row r="3" spans="1:16" s="28" customFormat="1" ht="40.799999999999997" x14ac:dyDescent="0.25">
      <c r="A3" s="203">
        <v>1</v>
      </c>
      <c r="B3" s="203" t="s">
        <v>78</v>
      </c>
      <c r="C3" s="2" t="str">
        <f>Daten!B7</f>
        <v>Ihre geplante Maßnahme</v>
      </c>
      <c r="D3" s="29" t="b">
        <f>Daten!D7</f>
        <v>1</v>
      </c>
      <c r="E3" s="29" t="b">
        <f>Daten!E7</f>
        <v>1</v>
      </c>
      <c r="F3" s="31" t="s">
        <v>80</v>
      </c>
      <c r="G3" s="27"/>
      <c r="H3" s="129"/>
      <c r="I3" s="27"/>
      <c r="J3" s="27"/>
      <c r="K3" s="27"/>
      <c r="L3" s="27"/>
      <c r="M3" s="27"/>
      <c r="N3" s="27"/>
      <c r="O3" s="27"/>
      <c r="P3" s="27"/>
    </row>
    <row r="4" spans="1:16" s="28" customFormat="1" ht="81.599999999999994" x14ac:dyDescent="0.25">
      <c r="A4" s="203">
        <v>2</v>
      </c>
      <c r="B4" s="203" t="s">
        <v>78</v>
      </c>
      <c r="C4" s="2" t="str">
        <f>Daten!B8</f>
        <v>Ehepartner bzw. Lebenspartner</v>
      </c>
      <c r="D4" s="29" t="b">
        <f>Daten!D8</f>
        <v>0</v>
      </c>
      <c r="E4" s="29" t="b">
        <f>Daten!E8</f>
        <v>0</v>
      </c>
      <c r="F4" s="31" t="s">
        <v>81</v>
      </c>
      <c r="G4" s="27"/>
      <c r="H4" s="27"/>
      <c r="I4" s="27"/>
      <c r="J4" s="27"/>
      <c r="K4" s="27"/>
      <c r="L4" s="27"/>
      <c r="M4" s="27"/>
      <c r="N4" s="27"/>
      <c r="O4" s="27"/>
      <c r="P4" s="27"/>
    </row>
    <row r="5" spans="1:16" s="28" customFormat="1" ht="71.400000000000006" x14ac:dyDescent="0.25">
      <c r="A5" s="203">
        <v>3</v>
      </c>
      <c r="B5" s="203" t="s">
        <v>78</v>
      </c>
      <c r="C5" s="2" t="str">
        <f>Daten!B9</f>
        <v>Anzahl weiterer Personen</v>
      </c>
      <c r="D5" s="29" t="b">
        <f>Daten!D9</f>
        <v>0</v>
      </c>
      <c r="E5" s="29" t="b">
        <f>Daten!E9</f>
        <v>0</v>
      </c>
      <c r="F5" s="31" t="s">
        <v>84</v>
      </c>
      <c r="G5" s="27"/>
      <c r="H5" s="27"/>
      <c r="I5" s="27"/>
      <c r="J5" s="27"/>
      <c r="K5" s="27"/>
      <c r="L5" s="27"/>
      <c r="M5" s="27"/>
      <c r="N5" s="27"/>
      <c r="O5" s="27"/>
      <c r="P5" s="27"/>
    </row>
    <row r="6" spans="1:16" s="28" customFormat="1" ht="122.4" x14ac:dyDescent="0.25">
      <c r="A6" s="203">
        <v>4</v>
      </c>
      <c r="B6" s="203" t="s">
        <v>78</v>
      </c>
      <c r="C6" s="2" t="str">
        <f>Daten!B10</f>
        <v>Anzahl minderjährige Kinder</v>
      </c>
      <c r="D6" s="29" t="b">
        <f>Daten!D10</f>
        <v>0</v>
      </c>
      <c r="E6" s="29" t="b">
        <f>Daten!E10</f>
        <v>0</v>
      </c>
      <c r="F6" s="31" t="s">
        <v>83</v>
      </c>
      <c r="G6" s="27"/>
      <c r="H6" s="27"/>
      <c r="I6" s="27"/>
      <c r="J6" s="27"/>
      <c r="K6" s="27"/>
      <c r="L6" s="27"/>
      <c r="M6" s="27"/>
      <c r="N6" s="27"/>
      <c r="O6" s="27"/>
      <c r="P6" s="27"/>
    </row>
    <row r="7" spans="1:16" s="28" customFormat="1" ht="132.6" x14ac:dyDescent="0.25">
      <c r="A7" s="203">
        <v>5</v>
      </c>
      <c r="B7" s="203" t="s">
        <v>78</v>
      </c>
      <c r="C7" s="2" t="str">
        <f>Daten!B11</f>
        <v>Anzahl schwerbehinderte Angehörige</v>
      </c>
      <c r="D7" s="29" t="b">
        <f>Daten!D11</f>
        <v>0</v>
      </c>
      <c r="E7" s="29" t="b">
        <f>Daten!E11</f>
        <v>0</v>
      </c>
      <c r="F7" s="31" t="s">
        <v>85</v>
      </c>
      <c r="G7" s="27"/>
      <c r="H7" s="27"/>
      <c r="I7" s="27"/>
      <c r="J7" s="27"/>
      <c r="K7" s="27"/>
      <c r="L7" s="27"/>
      <c r="M7" s="27"/>
      <c r="N7" s="27"/>
      <c r="O7" s="27"/>
      <c r="P7" s="27"/>
    </row>
    <row r="8" spans="1:16" s="28" customFormat="1" ht="132.6" x14ac:dyDescent="0.25">
      <c r="A8" s="203">
        <v>6</v>
      </c>
      <c r="B8" s="203" t="s">
        <v>78</v>
      </c>
      <c r="C8" s="2" t="str">
        <f>Daten!B12</f>
        <v>Bruttohaushaltseinkommen p. a.</v>
      </c>
      <c r="D8" s="29" t="b">
        <f>Daten!D12</f>
        <v>1</v>
      </c>
      <c r="E8" s="29" t="b">
        <f>Daten!E12</f>
        <v>0</v>
      </c>
      <c r="F8" s="32" t="str">
        <f>"MUSS-Feld
Hier ist der Gesamtbetrag der zu versteuernden positiven Einkünfte  aus dem letzten Jahr einzutragen."&amp;"
Bitte beachten Sie, dass eine Verrechnung mit negativen Einkünften hier nicht zulässig ist. Sofern Sie über verschiedene Einkommensarten verfügen und negative Einkünfte dabei sind, sind diese mit 0,00 € zu berücksichtigen."&amp;" 
In diesem Feld dürfen nur numerische Eingaben erfolgen (nur Zahlen ohne Währungszeichen oder ähnlichem). Negative Angaben sind nicht zulässig."</f>
        <v>MUSS-Feld
Hier ist der Gesamtbetrag der zu versteuernden positiven Einkünfte  aus dem letzten Jahr einzutragen.
Bitte beachten Sie, dass eine Verrechnung mit negativen Einkünften hier nicht zulässig ist. Sofern Sie über verschiedene Einkommensarten verfügen und negative Einkünfte dabei sind, sind diese mit 0,00 € zu berücksichtigen. 
In diesem Feld dürfen nur numerische Eingaben erfolgen (nur Zahlen ohne Währungszeichen oder ähnlichem). Negative Angaben sind nicht zulässig.</v>
      </c>
      <c r="G8" s="27"/>
      <c r="H8" s="27"/>
      <c r="I8" s="27"/>
      <c r="J8" s="27"/>
      <c r="K8" s="27"/>
      <c r="L8" s="27"/>
      <c r="M8" s="27"/>
      <c r="N8" s="27"/>
      <c r="O8" s="27"/>
      <c r="P8" s="27"/>
    </row>
    <row r="9" spans="1:16" s="28" customFormat="1" ht="91.8" x14ac:dyDescent="0.25">
      <c r="A9" s="203">
        <v>7</v>
      </c>
      <c r="B9" s="203" t="s">
        <v>78</v>
      </c>
      <c r="C9" s="2" t="str">
        <f>Daten!B13</f>
        <v>Krankenversicherungsbeitrag</v>
      </c>
      <c r="D9" s="29" t="b">
        <f>Daten!D13</f>
        <v>0</v>
      </c>
      <c r="E9" s="29" t="b">
        <f>Daten!E13</f>
        <v>0</v>
      </c>
      <c r="F9" s="32" t="str">
        <f>"MUSS-Feld
Hier ist zu kennzeichnen, ob von Ihrem Einkommen Krankenversicherungsbeiträge bezahlt werden. Diese werden dann pauschal mit 10% des erklärten Einkommens berücksichtigt"&amp;" 
In diesem Feld dürfen nur numerische Eingaben erfolgen (nur Zahlen ohne Währungszeichen oder ähnlichem). Negative Angaben sind nicht zulässig."</f>
        <v>MUSS-Feld
Hier ist zu kennzeichnen, ob von Ihrem Einkommen Krankenversicherungsbeiträge bezahlt werden. Diese werden dann pauschal mit 10% des erklärten Einkommens berücksichtigt 
In diesem Feld dürfen nur numerische Eingaben erfolgen (nur Zahlen ohne Währungszeichen oder ähnlichem). Negative Angaben sind nicht zulässig.</v>
      </c>
      <c r="G9" s="27"/>
      <c r="H9" s="27"/>
      <c r="I9" s="27"/>
      <c r="J9" s="27"/>
      <c r="K9" s="27"/>
      <c r="L9" s="27"/>
      <c r="M9" s="27"/>
      <c r="N9" s="27"/>
      <c r="O9" s="27"/>
      <c r="P9" s="27"/>
    </row>
    <row r="10" spans="1:16" s="28" customFormat="1" ht="91.8" x14ac:dyDescent="0.25">
      <c r="A10" s="203">
        <v>8</v>
      </c>
      <c r="B10" s="203" t="s">
        <v>78</v>
      </c>
      <c r="C10" s="2" t="str">
        <f>Daten!B14</f>
        <v>Rentenversicherungsbeitrag</v>
      </c>
      <c r="D10" s="29" t="b">
        <f>Daten!D14</f>
        <v>0</v>
      </c>
      <c r="E10" s="29" t="b">
        <f>Daten!E14</f>
        <v>0</v>
      </c>
      <c r="F10" s="32" t="str">
        <f>"MUSS-Feld
Hier ist zu kennzeichnen, ob von Ihrem Einkommen Rentenversicherungsbeiträge bezahlt werden. Diese werden dann pauschal mit 10% des erklärten Einkommens berücksichtigt"&amp;" 
In diesem Feld dürfen nur numerische Eingaben erfolgen (nur Zahlen ohne Währungszeichen oder ähnlichem). Negative Angaben sind nicht zulässig."</f>
        <v>MUSS-Feld
Hier ist zu kennzeichnen, ob von Ihrem Einkommen Rentenversicherungsbeiträge bezahlt werden. Diese werden dann pauschal mit 10% des erklärten Einkommens berücksichtigt 
In diesem Feld dürfen nur numerische Eingaben erfolgen (nur Zahlen ohne Währungszeichen oder ähnlichem). Negative Angaben sind nicht zulässig.</v>
      </c>
      <c r="G10" s="27"/>
      <c r="H10" s="27"/>
      <c r="I10" s="27"/>
      <c r="J10" s="27"/>
      <c r="K10" s="27"/>
      <c r="L10" s="27"/>
      <c r="M10" s="27"/>
      <c r="N10" s="27"/>
      <c r="O10" s="27"/>
      <c r="P10" s="27"/>
    </row>
    <row r="11" spans="1:16" s="28" customFormat="1" ht="91.8" x14ac:dyDescent="0.25">
      <c r="A11" s="203">
        <v>9</v>
      </c>
      <c r="B11" s="203" t="s">
        <v>78</v>
      </c>
      <c r="C11" s="2" t="str">
        <f>Daten!B15</f>
        <v>Lohn- / Einkommenssteuer</v>
      </c>
      <c r="D11" s="29" t="b">
        <f>Daten!D15</f>
        <v>0</v>
      </c>
      <c r="E11" s="29" t="b">
        <f>Daten!E15</f>
        <v>0</v>
      </c>
      <c r="F11" s="32" t="str">
        <f>"MUSS-Feld
Hier ist zu kennzeichnen, ob von Ihrem Einkommen Lohn- / Einkommenssteuern bezahlt werden. Diese werden dann pauschal mit 10% des erklärten Einkommens berücksichtigt"&amp;" 
In diesem Feld dürfen nur numerische Eingaben erfolgen (nur Zahlen ohne Währungszeichen oder ähnlichem). Negative Angaben sind nicht zulässig."</f>
        <v>MUSS-Feld
Hier ist zu kennzeichnen, ob von Ihrem Einkommen Lohn- / Einkommenssteuern bezahlt werden. Diese werden dann pauschal mit 10% des erklärten Einkommens berücksichtigt 
In diesem Feld dürfen nur numerische Eingaben erfolgen (nur Zahlen ohne Währungszeichen oder ähnlichem). Negative Angaben sind nicht zulässig.</v>
      </c>
      <c r="G11" s="27"/>
      <c r="H11" s="27"/>
      <c r="I11" s="27"/>
      <c r="J11" s="27"/>
      <c r="K11" s="27"/>
      <c r="L11" s="27"/>
      <c r="M11" s="27"/>
      <c r="N11" s="27"/>
      <c r="O11" s="27"/>
      <c r="P11" s="27"/>
    </row>
    <row r="12" spans="1:16" ht="112.2" x14ac:dyDescent="0.25">
      <c r="A12" s="203">
        <v>10</v>
      </c>
      <c r="B12" s="203" t="s">
        <v>78</v>
      </c>
      <c r="C12" s="2" t="str">
        <f>Daten!B16</f>
        <v>Zinssatz Ihrer Hausbank</v>
      </c>
      <c r="D12" s="29" t="b">
        <f>Daten!D16</f>
        <v>0</v>
      </c>
      <c r="E12" s="29" t="b">
        <f>Daten!E16</f>
        <v>0</v>
      </c>
      <c r="F12" s="31" t="s">
        <v>86</v>
      </c>
    </row>
    <row r="13" spans="1:16" ht="112.2" x14ac:dyDescent="0.25">
      <c r="A13" s="203">
        <v>11</v>
      </c>
      <c r="B13" s="203" t="s">
        <v>78</v>
      </c>
      <c r="C13" s="2" t="str">
        <f>Daten!B17</f>
        <v>Tilgungssatz Ihrer Hausbank</v>
      </c>
      <c r="D13" s="29" t="b">
        <f>Daten!D17</f>
        <v>0</v>
      </c>
      <c r="E13" s="29" t="b">
        <f>Daten!E17</f>
        <v>0</v>
      </c>
      <c r="F13" s="31" t="s">
        <v>82</v>
      </c>
    </row>
  </sheetData>
  <sheetProtection algorithmName="SHA-512" hashValue="PKHH0yyRsROqSXnjpandLT2KASh48XyvyqEw+8CQk6sbc6ialr+6O9qZOXR0Pjk8BCtqKAKEHOPawEHZJmXmwg==" saltValue="pKJ8J2dP72OwUVvLM5gg1Q==" spinCount="100000" sheet="1" objects="1" scenarios="1"/>
  <mergeCells count="1">
    <mergeCell ref="A1:F1"/>
  </mergeCells>
  <pageMargins left="0.78740157480314965" right="0.78740157480314965" top="0.98425196850393704" bottom="0.98425196850393704" header="0.51181102362204722" footer="0.51181102362204722"/>
  <pageSetup paperSize="9" scale="77" fitToHeight="0" orientation="portrait" r:id="rId1"/>
  <headerFooter alignWithMargins="0">
    <oddFooter>&amp;L_x000D_&amp;1#&amp;"Calibri"&amp;10&amp;K000000 intern</oddFooter>
  </headerFooter>
  <customProperties>
    <customPr name="_pios_id" r:id="rId2"/>
  </customPropertie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7</vt:i4>
      </vt:variant>
    </vt:vector>
  </HeadingPairs>
  <TitlesOfParts>
    <vt:vector size="9" baseType="lpstr">
      <vt:lpstr>Startseite</vt:lpstr>
      <vt:lpstr>Berechnung</vt:lpstr>
      <vt:lpstr>AuswahlWahrFalsch</vt:lpstr>
      <vt:lpstr>Berechnung!Druckbereich</vt:lpstr>
      <vt:lpstr>Programmversionen!Druckbereich</vt:lpstr>
      <vt:lpstr>Startseite!Druckbereich</vt:lpstr>
      <vt:lpstr>Berechnung!Drucktitel</vt:lpstr>
      <vt:lpstr>Hilfe!Drucktitel</vt:lpstr>
      <vt:lpstr>Programmversionen!Drucktitel</vt:lpstr>
    </vt:vector>
  </TitlesOfParts>
  <Company>ILB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Haase</dc:creator>
  <cp:lastModifiedBy>Johanna Paul</cp:lastModifiedBy>
  <cp:lastPrinted>2024-02-15T08:03:48Z</cp:lastPrinted>
  <dcterms:created xsi:type="dcterms:W3CDTF">2016-01-13T14:16:24Z</dcterms:created>
  <dcterms:modified xsi:type="dcterms:W3CDTF">2026-03-26T13:59:23Z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5a119e5-1f51-4278-98c3-a5044a0b96e8_Enabled">
    <vt:lpwstr>true</vt:lpwstr>
  </property>
  <property fmtid="{D5CDD505-2E9C-101B-9397-08002B2CF9AE}" pid="3" name="MSIP_Label_95a119e5-1f51-4278-98c3-a5044a0b96e8_SetDate">
    <vt:lpwstr>2026-03-23T12:25:51Z</vt:lpwstr>
  </property>
  <property fmtid="{D5CDD505-2E9C-101B-9397-08002B2CF9AE}" pid="4" name="MSIP_Label_95a119e5-1f51-4278-98c3-a5044a0b96e8_Method">
    <vt:lpwstr>Standard</vt:lpwstr>
  </property>
  <property fmtid="{D5CDD505-2E9C-101B-9397-08002B2CF9AE}" pid="5" name="MSIP_Label_95a119e5-1f51-4278-98c3-a5044a0b96e8_Name">
    <vt:lpwstr>S2 - Intern</vt:lpwstr>
  </property>
  <property fmtid="{D5CDD505-2E9C-101B-9397-08002B2CF9AE}" pid="6" name="MSIP_Label_95a119e5-1f51-4278-98c3-a5044a0b96e8_SiteId">
    <vt:lpwstr>629f2b95-aa68-481a-80cf-2daa456c2754</vt:lpwstr>
  </property>
  <property fmtid="{D5CDD505-2E9C-101B-9397-08002B2CF9AE}" pid="7" name="MSIP_Label_95a119e5-1f51-4278-98c3-a5044a0b96e8_ActionId">
    <vt:lpwstr>62415d6d-88f4-4058-8639-b2a7b44f0f42</vt:lpwstr>
  </property>
  <property fmtid="{D5CDD505-2E9C-101B-9397-08002B2CF9AE}" pid="8" name="MSIP_Label_95a119e5-1f51-4278-98c3-a5044a0b96e8_ContentBits">
    <vt:lpwstr>2</vt:lpwstr>
  </property>
  <property fmtid="{D5CDD505-2E9C-101B-9397-08002B2CF9AE}" pid="9" name="MSIP_Label_95a119e5-1f51-4278-98c3-a5044a0b96e8_Tag">
    <vt:lpwstr>10, 3, 0, 1</vt:lpwstr>
  </property>
</Properties>
</file>